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340" windowWidth="9375" windowHeight="4080" tabRatio="668" activeTab="0"/>
  </bookViews>
  <sheets>
    <sheet name="BS" sheetId="1" r:id="rId1"/>
    <sheet name="IS" sheetId="2" r:id="rId2"/>
    <sheet name="CSCIE " sheetId="3" r:id="rId3"/>
    <sheet name="CFS" sheetId="4" r:id="rId4"/>
  </sheets>
  <definedNames>
    <definedName name="_xlnm.Print_Area" localSheetId="0">'BS'!$A$1:$H$101</definedName>
    <definedName name="_xlnm.Print_Area" localSheetId="3">'CFS'!$A$1:$H$85</definedName>
    <definedName name="_xlnm.Print_Area" localSheetId="2">'CSCIE '!$A$1:$M$64</definedName>
    <definedName name="_xlnm.Print_Area" localSheetId="1">'IS'!$A$1:$J$59</definedName>
  </definedNames>
  <calcPr fullCalcOnLoad="1"/>
</workbook>
</file>

<file path=xl/sharedStrings.xml><?xml version="1.0" encoding="utf-8"?>
<sst xmlns="http://schemas.openxmlformats.org/spreadsheetml/2006/main" count="307" uniqueCount="198">
  <si>
    <t>RM'000</t>
  </si>
  <si>
    <t>(UNAUDITED)</t>
  </si>
  <si>
    <t>(AUDITED)</t>
  </si>
  <si>
    <t xml:space="preserve">Share </t>
  </si>
  <si>
    <t>Capital</t>
  </si>
  <si>
    <t>CASH FLOWS FROM OPERATING ACTIVITIES</t>
  </si>
  <si>
    <t>CASH FLOWS FROM FINANCING ACTIVITIES</t>
  </si>
  <si>
    <t xml:space="preserve">   Depreciation</t>
  </si>
  <si>
    <t xml:space="preserve">   Interest paid</t>
  </si>
  <si>
    <t>Cash and bank balances</t>
  </si>
  <si>
    <t xml:space="preserve"> </t>
  </si>
  <si>
    <t>Distributable</t>
  </si>
  <si>
    <t>CASH FLOWS FROM INVESTING ACTIVITIES</t>
  </si>
  <si>
    <t>Trade receivables</t>
  </si>
  <si>
    <t>Finance costs</t>
  </si>
  <si>
    <t>Note</t>
  </si>
  <si>
    <t>Non-current assets</t>
  </si>
  <si>
    <t>Current assets</t>
  </si>
  <si>
    <t>Inventories</t>
  </si>
  <si>
    <t>TOTAL ASSETS</t>
  </si>
  <si>
    <t>EQUITY AND LIABILITIES</t>
  </si>
  <si>
    <t>Total equity</t>
  </si>
  <si>
    <t>TOTAL EQUITY AND LIABILITIES</t>
  </si>
  <si>
    <t xml:space="preserve">Equity attributable to equity holders of the parent </t>
  </si>
  <si>
    <t xml:space="preserve"> Non-current liabilities</t>
  </si>
  <si>
    <t xml:space="preserve"> Current liabilities</t>
  </si>
  <si>
    <t xml:space="preserve"> Total liabilities</t>
  </si>
  <si>
    <t>Cumulative to Date</t>
  </si>
  <si>
    <t>Attributable to Equity Holders of the Parent</t>
  </si>
  <si>
    <t>Total</t>
  </si>
  <si>
    <t>As at</t>
  </si>
  <si>
    <t xml:space="preserve">CONDENSED CONSOLIDATED STATEMENT OF CHANGES IN EQUITY </t>
  </si>
  <si>
    <t>Deferred tax assets</t>
  </si>
  <si>
    <t>Tax recoverable</t>
  </si>
  <si>
    <t>Operating expenses</t>
  </si>
  <si>
    <t>Other receivables, deposits and prepayments</t>
  </si>
  <si>
    <t xml:space="preserve">Other payables and accruals </t>
  </si>
  <si>
    <t>Net assets per share attributable</t>
  </si>
  <si>
    <t>to ordinary equity holders of the parent (sen)</t>
  </si>
  <si>
    <t xml:space="preserve">Taxation </t>
  </si>
  <si>
    <t>CUMULATIVE QUARTER</t>
  </si>
  <si>
    <t>Cost of sales</t>
  </si>
  <si>
    <t>Less: Fixed deposit held as security value</t>
  </si>
  <si>
    <t xml:space="preserve">   Interest income</t>
  </si>
  <si>
    <t>Property, plant and equipment</t>
  </si>
  <si>
    <t>-</t>
  </si>
  <si>
    <t>share premium</t>
  </si>
  <si>
    <t>revaluation reserve</t>
  </si>
  <si>
    <t>translation reserve</t>
  </si>
  <si>
    <t>Share capital</t>
  </si>
  <si>
    <t>Equity Component</t>
  </si>
  <si>
    <t xml:space="preserve">ICULS - </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</si>
  <si>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</si>
  <si>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</si>
  <si>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</si>
  <si>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</si>
  <si>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</si>
  <si>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</si>
  <si>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</si>
  <si>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</si>
  <si>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</si>
  <si>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</si>
  <si>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</si>
  <si>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</si>
  <si>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</si>
  <si>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</si>
  <si>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Note:</t>
  </si>
  <si>
    <t>Reserves:</t>
  </si>
  <si>
    <t>Net assets per share is calculated based on total assets minus total liabilities divided by the total number of ordinary shares of RM1.00 each in issue.</t>
  </si>
  <si>
    <t>Share premium</t>
  </si>
  <si>
    <t>Premium</t>
  </si>
  <si>
    <t>Prepaid land lease payments</t>
  </si>
  <si>
    <t>Investment in an associated company</t>
  </si>
  <si>
    <t>Land and development expenditure</t>
  </si>
  <si>
    <t>(equity component)</t>
  </si>
  <si>
    <t>Irredeemable convertible unsecured loan stocks</t>
  </si>
  <si>
    <t>Deferred tax liabilities</t>
  </si>
  <si>
    <t>(liability component)</t>
  </si>
  <si>
    <t>Amount owing to a director</t>
  </si>
  <si>
    <t>Revenue</t>
  </si>
  <si>
    <t>Share of net results of an associated company</t>
  </si>
  <si>
    <t>Other operating income</t>
  </si>
  <si>
    <t>Adjustments for non-cash items:</t>
  </si>
  <si>
    <t xml:space="preserve">   Share of net results of an associated company</t>
  </si>
  <si>
    <t xml:space="preserve">   Interest received</t>
  </si>
  <si>
    <t xml:space="preserve">   Tax paid</t>
  </si>
  <si>
    <t xml:space="preserve">   Repayment of hire purchase liabilities</t>
  </si>
  <si>
    <t>Exchange differences on translation of</t>
  </si>
  <si>
    <t xml:space="preserve">   Interest expense</t>
  </si>
  <si>
    <t xml:space="preserve">   Amortisation of prepaid land lease payments</t>
  </si>
  <si>
    <t>Treasury</t>
  </si>
  <si>
    <t>Shares</t>
  </si>
  <si>
    <t>Treasury ICULS</t>
  </si>
  <si>
    <t>Treasury shares</t>
  </si>
  <si>
    <t>3 months ended</t>
  </si>
  <si>
    <t>CONDENSED CONSOLIDATED STATEMENT OF FINANCIAL POSITION</t>
  </si>
  <si>
    <t xml:space="preserve">CONDENSED CONSOLIDATED STATEMENT OF COMPREHENSIVE INCOME </t>
  </si>
  <si>
    <t>foreign entities</t>
  </si>
  <si>
    <t>CONDENSED CONSOLIDATED STATEMENT OF CASH FLOW</t>
  </si>
  <si>
    <t>accumulated losses</t>
  </si>
  <si>
    <t>As at 1 January 2011</t>
  </si>
  <si>
    <t>Other</t>
  </si>
  <si>
    <t>Owners of the Company</t>
  </si>
  <si>
    <t xml:space="preserve">   Amortisation of financial assets and liabilities</t>
  </si>
  <si>
    <t xml:space="preserve">          Bank balances frozen by court order</t>
  </si>
  <si>
    <t>EFFECT OF FOREIGN EXCHANGE RATE CHANGES</t>
  </si>
  <si>
    <t>Conversion of ICULS</t>
  </si>
  <si>
    <t>Non-controlling interest</t>
  </si>
  <si>
    <t>Non-controlling</t>
  </si>
  <si>
    <t>page A</t>
  </si>
  <si>
    <t>page B</t>
  </si>
  <si>
    <t>page C</t>
  </si>
  <si>
    <t>page D</t>
  </si>
  <si>
    <t>page E</t>
  </si>
  <si>
    <t>page F</t>
  </si>
  <si>
    <t>page G</t>
  </si>
  <si>
    <t>Goodwill on consolidation</t>
  </si>
  <si>
    <t>Prepaid land lease payments with cultivation rights</t>
  </si>
  <si>
    <t>Timber concession rights</t>
  </si>
  <si>
    <t>Staff loan</t>
  </si>
  <si>
    <t>(The Condensed Consolidated Statement of Financial Position should be read in conjuction with the audited financial statements for the year ended 31 December 2011 and the accompanying explanatory notes attached to the interim financial statements.)</t>
  </si>
  <si>
    <t>(The Condensed Consolidated Statement of Comprehensive Income should be read in conjunction with the audited financial statements for the year ended 31 December 2011 and the accompanying explanatory notes attached to the interim financial statements.)</t>
  </si>
  <si>
    <t>As at 1 January 2012</t>
  </si>
  <si>
    <t>(The Condensed Consolidated Statements of Changes in Equity should be read in conjuction with the audited financial statements for the year ended 31 December 2011 and the accompanying explanatory notes attached to the interim financial statements.)</t>
  </si>
  <si>
    <t>(The Condensed Consolidated Statement of Cash Flow should be read in conjunction with the audited financial statements for the year ended 31 December 2011 and the accompanying explanatory notes attached to the interim financial statements.)</t>
  </si>
  <si>
    <t xml:space="preserve">attributable to owners of the Company </t>
  </si>
  <si>
    <t xml:space="preserve">Trade payables </t>
  </si>
  <si>
    <t>Cash and cash equivalents at the end of the financial period comprise the following:</t>
  </si>
  <si>
    <t>NET INCREASE / (DECREASE) IN CASH AND CASH EQUIVALENTS</t>
  </si>
  <si>
    <t>Term loans</t>
  </si>
  <si>
    <t>Net cash used in operating activities</t>
  </si>
  <si>
    <t>Hire purchase liabilities</t>
  </si>
  <si>
    <t>ASSETS</t>
  </si>
  <si>
    <t>TADMAX RESOURCES BERHAD (Company No. 8184-W)</t>
  </si>
  <si>
    <t>(Formerly known as WIJAYA BARU GLOBAL BERHAD)</t>
  </si>
  <si>
    <t>31/12/2011</t>
  </si>
  <si>
    <t xml:space="preserve">   Increase in other investments</t>
  </si>
  <si>
    <t>Other investments</t>
  </si>
  <si>
    <t>Operating loss before working capital changes</t>
  </si>
  <si>
    <t xml:space="preserve">  Increase in land and development expenditure</t>
  </si>
  <si>
    <t xml:space="preserve">  Increase in payables</t>
  </si>
  <si>
    <t xml:space="preserve">  Increase in inventories</t>
  </si>
  <si>
    <t xml:space="preserve">  Decrease/(Increase) in receivables</t>
  </si>
  <si>
    <t xml:space="preserve">   Additional investment in an associated company</t>
  </si>
  <si>
    <t>Net cash from financing activities</t>
  </si>
  <si>
    <t xml:space="preserve">   Dividend received from an associated company</t>
  </si>
  <si>
    <t>&lt;--------------------------------------  Non-Distributable  -----------------------------------------&gt;</t>
  </si>
  <si>
    <t>Gross profit</t>
  </si>
  <si>
    <t>Basic Earning/(Loss) per share (sen)</t>
  </si>
  <si>
    <t>Diluted Earning/(Loss) per share (sen)</t>
  </si>
  <si>
    <t xml:space="preserve"> AS AT 31 DECEMBER 2012</t>
  </si>
  <si>
    <t>31/12/2012</t>
  </si>
  <si>
    <t xml:space="preserve"> AS AT 31 DECEMBER 2012 - continued</t>
  </si>
  <si>
    <t>FOR THE QUARTER ENDED 31 DECEMBER 2012</t>
  </si>
  <si>
    <t>4th Quarter</t>
  </si>
  <si>
    <t>12 months ended</t>
  </si>
  <si>
    <t>31 December 2012</t>
  </si>
  <si>
    <t>As at 31 December 2012</t>
  </si>
  <si>
    <t>FOR THE QUARTER ENDED 31 DECEMBER 2012 - continued</t>
  </si>
  <si>
    <t>31 December 2011</t>
  </si>
  <si>
    <t>As at 31 December 2011</t>
  </si>
  <si>
    <t>Total comprehensive loss for the year</t>
  </si>
  <si>
    <t>(The figures have not been audited)</t>
  </si>
  <si>
    <t>(The figures have been audited)</t>
  </si>
  <si>
    <t>Acquisition of subsidiaries</t>
  </si>
  <si>
    <t>Accumulated</t>
  </si>
  <si>
    <t>Losses</t>
  </si>
  <si>
    <t>Reserves</t>
  </si>
  <si>
    <t xml:space="preserve">   Loss on disposal of property, plant and equipment</t>
  </si>
  <si>
    <t xml:space="preserve">   Net (gain)/loss on foreign exchange</t>
  </si>
  <si>
    <t>Loss before taxation</t>
  </si>
  <si>
    <t xml:space="preserve">   Acquisition of subsidiaries</t>
  </si>
  <si>
    <t xml:space="preserve">   Direct attributable borrowing costs</t>
  </si>
  <si>
    <t xml:space="preserve">   Bank balances frozen by court</t>
  </si>
  <si>
    <t xml:space="preserve">   Purchase of property, plant and equipment</t>
  </si>
  <si>
    <t xml:space="preserve">   Proceeds from disposal of property, plant and equipment</t>
  </si>
  <si>
    <t>CASH AND CASH EQUIVALENTS AT END OF THE FINANCIAL YEAR</t>
  </si>
  <si>
    <t>CASH AND CASH EQUIVALENTS AT BEGINNING OF THE FINANCIALN YEAR</t>
  </si>
  <si>
    <t>Other payables</t>
  </si>
  <si>
    <t>Fixed deposits placed with licensed bank</t>
  </si>
  <si>
    <t>Reversal of revaluation reserve</t>
  </si>
  <si>
    <t>Exchange differences on translation of foreign entities</t>
  </si>
  <si>
    <t>Adoption of MFRS 1</t>
  </si>
  <si>
    <t>Operating loss</t>
  </si>
  <si>
    <t>Net loss for the year</t>
  </si>
  <si>
    <t>Foreign currency translation differences</t>
  </si>
  <si>
    <t>Other comprehensive income/(loss)</t>
  </si>
  <si>
    <t>Net loss attributable to :</t>
  </si>
  <si>
    <t>Total comprehensive loss attributable to:</t>
  </si>
  <si>
    <t>Tax payable</t>
  </si>
  <si>
    <t>N/A</t>
  </si>
  <si>
    <t xml:space="preserve">   Term loans drawn down</t>
  </si>
  <si>
    <t>Cash (used in)/from operations</t>
  </si>
  <si>
    <t>Net cash from/(used in) investing activities</t>
  </si>
  <si>
    <t xml:space="preserve">   Repayment of term loan</t>
  </si>
  <si>
    <t xml:space="preserve">   Impairment of property, plant and equipment</t>
  </si>
  <si>
    <t xml:space="preserve">   (Repayment to)/Advance from a director</t>
  </si>
  <si>
    <t>Allotment of shares to non-controlling interest</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</si>
</sst>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 numFmtId="207" formatCode="#,##0_);[Red]\(#,##0\);\-\ \ \ \ "/>
    <numFmt numFmtId="208" formatCode="#,##0.0;\-#,##0.0"/>
    <numFmt numFmtId="209" formatCode="[$-4409]dddd\,\ d\ mmmm\,\ yyyy"/>
  </numFmts>
  <fonts count="39">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2"/>
    </font>
    <font>
      <u val="single"/>
      <sz val="9"/>
      <color indexed="36"/>
      <name val="Arial"/>
      <family val="2"/>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
      <sz val="8"/>
      <name val="Arial"/>
      <family val="2"/>
    </font>
    <font>
      <sz val="12"/>
      <color indexed="10"/>
      <name val="Times New Roman"/>
      <family val="1"/>
    </font>
    <font>
      <b/>
      <sz val="12"/>
      <color indexed="10"/>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5"/>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0" fillId="4" borderId="7" applyNumberFormat="0" applyFont="0" applyAlignment="0" applyProtection="0"/>
    <xf numFmtId="0" fontId="35"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cellStyleXfs>
  <cellXfs count="134">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0" xfId="0" applyNumberFormat="1" applyFont="1" applyFill="1" applyBorder="1" applyAlignment="1">
      <alignment/>
    </xf>
    <xf numFmtId="197" fontId="5" fillId="0" borderId="11" xfId="0" applyNumberFormat="1" applyFont="1" applyFill="1" applyBorder="1" applyAlignment="1">
      <alignment/>
    </xf>
    <xf numFmtId="169"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12" xfId="0" applyNumberFormat="1" applyFont="1" applyFill="1" applyBorder="1" applyAlignment="1">
      <alignment/>
    </xf>
    <xf numFmtId="0" fontId="5" fillId="0" borderId="10"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42" applyNumberFormat="1" applyFont="1" applyFill="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42" applyNumberFormat="1" applyFont="1" applyFill="1" applyAlignment="1">
      <alignment/>
    </xf>
    <xf numFmtId="169" fontId="5" fillId="0" borderId="11" xfId="0" applyNumberFormat="1" applyFont="1" applyFill="1" applyBorder="1" applyAlignment="1">
      <alignment/>
    </xf>
    <xf numFmtId="169" fontId="5" fillId="0" borderId="0" xfId="0" applyNumberFormat="1" applyFont="1" applyFill="1" applyBorder="1" applyAlignment="1">
      <alignment/>
    </xf>
    <xf numFmtId="197" fontId="5" fillId="0" borderId="0" xfId="42"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197" fontId="5" fillId="0" borderId="13" xfId="42" applyNumberFormat="1" applyFont="1" applyFill="1" applyBorder="1" applyAlignment="1">
      <alignment horizontal="center"/>
    </xf>
    <xf numFmtId="197" fontId="5" fillId="0" borderId="0" xfId="42" applyNumberFormat="1" applyFont="1" applyFill="1" applyBorder="1" applyAlignment="1">
      <alignment horizontal="center"/>
    </xf>
    <xf numFmtId="205" fontId="6" fillId="0" borderId="0" xfId="0" applyNumberFormat="1" applyFont="1" applyFill="1" applyAlignment="1">
      <alignment/>
    </xf>
    <xf numFmtId="169" fontId="6" fillId="0" borderId="0" xfId="0" applyNumberFormat="1" applyFont="1" applyFill="1" applyAlignment="1">
      <alignment/>
    </xf>
    <xf numFmtId="49" fontId="8" fillId="0" borderId="0" xfId="0" applyNumberFormat="1" applyFont="1" applyFill="1" applyAlignment="1">
      <alignment/>
    </xf>
    <xf numFmtId="197" fontId="6" fillId="0" borderId="0" xfId="42" applyNumberFormat="1" applyFont="1" applyFill="1" applyBorder="1" applyAlignment="1">
      <alignment horizontal="center"/>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42" applyNumberFormat="1" applyFont="1" applyFill="1" applyBorder="1" applyAlignment="1" quotePrefix="1">
      <alignment horizontal="center"/>
    </xf>
    <xf numFmtId="197" fontId="5" fillId="0" borderId="14" xfId="42" applyNumberFormat="1" applyFont="1" applyFill="1" applyBorder="1" applyAlignment="1">
      <alignment/>
    </xf>
    <xf numFmtId="197" fontId="5" fillId="0" borderId="15" xfId="42" applyNumberFormat="1" applyFont="1" applyFill="1" applyBorder="1" applyAlignment="1">
      <alignment/>
    </xf>
    <xf numFmtId="197" fontId="5" fillId="0" borderId="16" xfId="42" applyNumberFormat="1" applyFont="1" applyFill="1" applyBorder="1" applyAlignment="1">
      <alignment/>
    </xf>
    <xf numFmtId="197" fontId="5" fillId="0" borderId="17" xfId="42" applyNumberFormat="1" applyFont="1" applyFill="1" applyBorder="1" applyAlignment="1">
      <alignment/>
    </xf>
    <xf numFmtId="197" fontId="6" fillId="0" borderId="0" xfId="42" applyNumberFormat="1" applyFont="1" applyFill="1" applyBorder="1" applyAlignment="1">
      <alignment/>
    </xf>
    <xf numFmtId="197" fontId="5" fillId="0" borderId="18" xfId="42" applyNumberFormat="1" applyFont="1" applyFill="1" applyBorder="1" applyAlignment="1">
      <alignment/>
    </xf>
    <xf numFmtId="197" fontId="5" fillId="0" borderId="19" xfId="42" applyNumberFormat="1" applyFont="1" applyFill="1" applyBorder="1" applyAlignment="1">
      <alignment/>
    </xf>
    <xf numFmtId="197" fontId="5" fillId="0" borderId="0" xfId="42"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42"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169" fontId="16" fillId="0" borderId="0" xfId="0" applyNumberFormat="1" applyFont="1" applyFill="1" applyAlignment="1">
      <alignment/>
    </xf>
    <xf numFmtId="197" fontId="6" fillId="0" borderId="20" xfId="42" applyNumberFormat="1" applyFont="1" applyFill="1" applyBorder="1" applyAlignment="1">
      <alignment/>
    </xf>
    <xf numFmtId="197" fontId="5" fillId="0" borderId="13" xfId="42" applyNumberFormat="1" applyFont="1" applyFill="1" applyBorder="1" applyAlignment="1">
      <alignment/>
    </xf>
    <xf numFmtId="197" fontId="13" fillId="0" borderId="0" xfId="42"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41" fontId="5" fillId="0" borderId="0" xfId="0" applyNumberFormat="1" applyFont="1" applyFill="1" applyBorder="1" applyAlignment="1">
      <alignment/>
    </xf>
    <xf numFmtId="207" fontId="5" fillId="0" borderId="0" xfId="0" applyNumberFormat="1" applyFont="1" applyFill="1" applyAlignment="1">
      <alignment/>
    </xf>
    <xf numFmtId="197" fontId="5" fillId="0" borderId="10" xfId="42" applyNumberFormat="1" applyFont="1" applyFill="1" applyBorder="1" applyAlignment="1">
      <alignment/>
    </xf>
    <xf numFmtId="196" fontId="5" fillId="0" borderId="0" xfId="42" applyNumberFormat="1" applyFont="1" applyFill="1" applyAlignment="1">
      <alignment/>
    </xf>
    <xf numFmtId="196" fontId="5" fillId="0" borderId="0" xfId="42" applyNumberFormat="1" applyFont="1"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197" fontId="5" fillId="0" borderId="0" xfId="42" applyNumberFormat="1" applyFont="1" applyFill="1" applyBorder="1" applyAlignment="1">
      <alignment horizontal="right"/>
    </xf>
    <xf numFmtId="197" fontId="19" fillId="0" borderId="0" xfId="0" applyNumberFormat="1" applyFont="1" applyFill="1" applyBorder="1" applyAlignment="1">
      <alignment/>
    </xf>
    <xf numFmtId="197" fontId="6" fillId="0" borderId="11" xfId="42" applyNumberFormat="1" applyFont="1" applyFill="1" applyBorder="1" applyAlignment="1">
      <alignment horizontal="center"/>
    </xf>
    <xf numFmtId="0" fontId="19" fillId="0" borderId="0" xfId="0" applyFont="1" applyFill="1" applyAlignment="1">
      <alignment/>
    </xf>
    <xf numFmtId="197" fontId="6" fillId="0" borderId="11" xfId="0" applyNumberFormat="1" applyFont="1" applyFill="1" applyBorder="1" applyAlignment="1">
      <alignment/>
    </xf>
    <xf numFmtId="0" fontId="20" fillId="0" borderId="0" xfId="0" applyFont="1" applyFill="1" applyBorder="1" applyAlignment="1">
      <alignment horizontal="center"/>
    </xf>
    <xf numFmtId="0" fontId="19" fillId="0" borderId="0" xfId="0" applyFont="1" applyFill="1" applyBorder="1" applyAlignment="1">
      <alignment/>
    </xf>
    <xf numFmtId="197" fontId="6" fillId="0" borderId="13" xfId="0" applyNumberFormat="1" applyFont="1" applyFill="1" applyBorder="1" applyAlignment="1">
      <alignment/>
    </xf>
    <xf numFmtId="37" fontId="5" fillId="0" borderId="11" xfId="0" applyNumberFormat="1" applyFont="1" applyFill="1" applyBorder="1" applyAlignment="1">
      <alignment/>
    </xf>
    <xf numFmtId="41" fontId="21" fillId="0" borderId="0" xfId="0" applyNumberFormat="1" applyFont="1" applyFill="1" applyBorder="1" applyAlignment="1">
      <alignment horizontal="right"/>
    </xf>
    <xf numFmtId="0" fontId="21" fillId="0" borderId="0" xfId="0" applyFont="1" applyFill="1" applyAlignment="1">
      <alignment horizontal="right"/>
    </xf>
    <xf numFmtId="49" fontId="6" fillId="0" borderId="0" xfId="42" applyNumberFormat="1" applyFont="1" applyFill="1" applyBorder="1" applyAlignment="1">
      <alignment horizontal="center"/>
    </xf>
    <xf numFmtId="41" fontId="19" fillId="0" borderId="0" xfId="0" applyNumberFormat="1" applyFont="1" applyFill="1" applyAlignment="1">
      <alignment/>
    </xf>
    <xf numFmtId="169" fontId="19"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169" fontId="19" fillId="0" borderId="0" xfId="0" applyNumberFormat="1" applyFont="1" applyFill="1" applyBorder="1" applyAlignment="1">
      <alignment/>
    </xf>
    <xf numFmtId="41" fontId="19" fillId="0" borderId="0" xfId="0" applyNumberFormat="1" applyFont="1" applyFill="1" applyBorder="1" applyAlignment="1">
      <alignment/>
    </xf>
    <xf numFmtId="197" fontId="5" fillId="0" borderId="11" xfId="42" applyNumberFormat="1" applyFont="1" applyFill="1" applyBorder="1" applyAlignment="1">
      <alignment/>
    </xf>
    <xf numFmtId="41" fontId="5" fillId="0" borderId="11" xfId="0" applyNumberFormat="1" applyFont="1" applyFill="1" applyBorder="1" applyAlignment="1">
      <alignment/>
    </xf>
    <xf numFmtId="197" fontId="19" fillId="0" borderId="0" xfId="0" applyNumberFormat="1" applyFont="1" applyFill="1" applyAlignment="1">
      <alignment/>
    </xf>
    <xf numFmtId="197" fontId="19" fillId="0" borderId="10" xfId="0" applyNumberFormat="1" applyFont="1" applyFill="1" applyBorder="1" applyAlignment="1">
      <alignment/>
    </xf>
    <xf numFmtId="0" fontId="20" fillId="0" borderId="0" xfId="0" applyFont="1" applyFill="1" applyAlignment="1">
      <alignment horizontal="center"/>
    </xf>
    <xf numFmtId="14" fontId="6" fillId="0" borderId="0" xfId="42" applyNumberFormat="1" applyFont="1" applyFill="1" applyBorder="1" applyAlignment="1">
      <alignment horizontal="center"/>
    </xf>
    <xf numFmtId="43" fontId="5" fillId="0" borderId="10" xfId="0" applyNumberFormat="1" applyFont="1" applyFill="1" applyBorder="1" applyAlignment="1">
      <alignment/>
    </xf>
    <xf numFmtId="39" fontId="5" fillId="0" borderId="10" xfId="0" applyNumberFormat="1" applyFont="1" applyFill="1" applyBorder="1" applyAlignment="1">
      <alignment/>
    </xf>
    <xf numFmtId="197" fontId="6" fillId="0" borderId="0" xfId="0" applyNumberFormat="1" applyFont="1" applyFill="1" applyBorder="1" applyAlignment="1">
      <alignment/>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0" fillId="0" borderId="0" xfId="0" applyFill="1" applyAlignment="1">
      <alignment/>
    </xf>
    <xf numFmtId="0" fontId="0" fillId="0" borderId="0" xfId="0" applyAlignment="1">
      <alignment/>
    </xf>
    <xf numFmtId="0" fontId="5" fillId="0" borderId="0" xfId="0" applyFont="1" applyFill="1" applyAlignment="1" applyProtection="1">
      <alignment horizontal="center"/>
      <protection/>
    </xf>
    <xf numFmtId="0" fontId="6" fillId="0" borderId="0" xfId="0" applyFont="1" applyFill="1" applyAlignment="1" applyProtection="1" quotePrefix="1">
      <alignment horizontal="center"/>
      <protection/>
    </xf>
    <xf numFmtId="0" fontId="38" fillId="0" borderId="0" xfId="0" applyFont="1" applyFill="1" applyAlignment="1">
      <alignment/>
    </xf>
    <xf numFmtId="41" fontId="5" fillId="0" borderId="10" xfId="0" applyNumberFormat="1" applyFont="1" applyFill="1" applyBorder="1" applyAlignment="1">
      <alignment/>
    </xf>
    <xf numFmtId="41" fontId="6" fillId="0" borderId="0" xfId="0" applyNumberFormat="1" applyFont="1" applyFill="1" applyAlignment="1">
      <alignment/>
    </xf>
    <xf numFmtId="43" fontId="5" fillId="0" borderId="10" xfId="0" applyNumberFormat="1" applyFont="1" applyFill="1" applyBorder="1" applyAlignment="1">
      <alignment horizontal="right"/>
    </xf>
    <xf numFmtId="197" fontId="12" fillId="0" borderId="0" xfId="42" applyNumberFormat="1" applyFont="1" applyFill="1" applyBorder="1" applyAlignment="1">
      <alignment horizontal="center"/>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6" fillId="0" borderId="0" xfId="0" applyFont="1" applyFill="1" applyAlignment="1">
      <alignment horizontal="center"/>
    </xf>
    <xf numFmtId="0" fontId="0" fillId="0" borderId="0" xfId="0" applyFont="1" applyFill="1" applyAlignment="1">
      <alignment/>
    </xf>
    <xf numFmtId="0" fontId="0" fillId="0" borderId="0" xfId="0" applyFill="1" applyAlignment="1">
      <alignment/>
    </xf>
    <xf numFmtId="0" fontId="0" fillId="0" borderId="0" xfId="0"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197" fontId="12" fillId="0" borderId="0" xfId="42" applyNumberFormat="1" applyFont="1" applyFill="1" applyAlignment="1">
      <alignment horizontal="center"/>
    </xf>
    <xf numFmtId="0" fontId="5" fillId="0" borderId="0" xfId="0" applyFont="1" applyFill="1" applyAlignment="1" applyProtection="1">
      <alignment horizontal="center"/>
      <protection/>
    </xf>
    <xf numFmtId="0" fontId="0"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104775</xdr:rowOff>
    </xdr:from>
    <xdr:to>
      <xdr:col>13</xdr:col>
      <xdr:colOff>0</xdr:colOff>
      <xdr:row>6</xdr:row>
      <xdr:rowOff>114300</xdr:rowOff>
    </xdr:to>
    <xdr:sp>
      <xdr:nvSpPr>
        <xdr:cNvPr id="1" name="Line 1"/>
        <xdr:cNvSpPr>
          <a:spLocks/>
        </xdr:cNvSpPr>
      </xdr:nvSpPr>
      <xdr:spPr>
        <a:xfrm>
          <a:off x="9515475" y="144780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6</xdr:row>
      <xdr:rowOff>114300</xdr:rowOff>
    </xdr:from>
    <xdr:to>
      <xdr:col>7</xdr:col>
      <xdr:colOff>161925</xdr:colOff>
      <xdr:row>6</xdr:row>
      <xdr:rowOff>114300</xdr:rowOff>
    </xdr:to>
    <xdr:sp>
      <xdr:nvSpPr>
        <xdr:cNvPr id="2" name="Line 2"/>
        <xdr:cNvSpPr>
          <a:spLocks/>
        </xdr:cNvSpPr>
      </xdr:nvSpPr>
      <xdr:spPr>
        <a:xfrm flipH="1">
          <a:off x="5543550" y="145732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6</xdr:row>
      <xdr:rowOff>104775</xdr:rowOff>
    </xdr:from>
    <xdr:to>
      <xdr:col>3</xdr:col>
      <xdr:colOff>361950</xdr:colOff>
      <xdr:row>6</xdr:row>
      <xdr:rowOff>104775</xdr:rowOff>
    </xdr:to>
    <xdr:sp>
      <xdr:nvSpPr>
        <xdr:cNvPr id="3" name="Line 8"/>
        <xdr:cNvSpPr>
          <a:spLocks/>
        </xdr:cNvSpPr>
      </xdr:nvSpPr>
      <xdr:spPr>
        <a:xfrm flipH="1">
          <a:off x="3752850" y="14478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6</xdr:row>
      <xdr:rowOff>114300</xdr:rowOff>
    </xdr:from>
    <xdr:to>
      <xdr:col>5</xdr:col>
      <xdr:colOff>733425</xdr:colOff>
      <xdr:row>6</xdr:row>
      <xdr:rowOff>114300</xdr:rowOff>
    </xdr:to>
    <xdr:sp>
      <xdr:nvSpPr>
        <xdr:cNvPr id="4" name="Line 9"/>
        <xdr:cNvSpPr>
          <a:spLocks/>
        </xdr:cNvSpPr>
      </xdr:nvSpPr>
      <xdr:spPr>
        <a:xfrm flipV="1">
          <a:off x="5029200" y="14573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6</xdr:row>
      <xdr:rowOff>133350</xdr:rowOff>
    </xdr:from>
    <xdr:to>
      <xdr:col>9</xdr:col>
      <xdr:colOff>781050</xdr:colOff>
      <xdr:row>6</xdr:row>
      <xdr:rowOff>133350</xdr:rowOff>
    </xdr:to>
    <xdr:sp>
      <xdr:nvSpPr>
        <xdr:cNvPr id="5" name="Line 9"/>
        <xdr:cNvSpPr>
          <a:spLocks/>
        </xdr:cNvSpPr>
      </xdr:nvSpPr>
      <xdr:spPr>
        <a:xfrm flipV="1">
          <a:off x="7058025" y="14763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6</xdr:row>
      <xdr:rowOff>104775</xdr:rowOff>
    </xdr:from>
    <xdr:to>
      <xdr:col>9</xdr:col>
      <xdr:colOff>485775</xdr:colOff>
      <xdr:row>6</xdr:row>
      <xdr:rowOff>104775</xdr:rowOff>
    </xdr:to>
    <xdr:sp>
      <xdr:nvSpPr>
        <xdr:cNvPr id="1" name="Line 2"/>
        <xdr:cNvSpPr>
          <a:spLocks/>
        </xdr:cNvSpPr>
      </xdr:nvSpPr>
      <xdr:spPr>
        <a:xfrm flipV="1">
          <a:off x="9334500" y="15906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6</xdr:row>
      <xdr:rowOff>66675</xdr:rowOff>
    </xdr:from>
    <xdr:to>
      <xdr:col>4</xdr:col>
      <xdr:colOff>876300</xdr:colOff>
      <xdr:row>6</xdr:row>
      <xdr:rowOff>66675</xdr:rowOff>
    </xdr:to>
    <xdr:sp>
      <xdr:nvSpPr>
        <xdr:cNvPr id="2" name="Line 9"/>
        <xdr:cNvSpPr>
          <a:spLocks/>
        </xdr:cNvSpPr>
      </xdr:nvSpPr>
      <xdr:spPr>
        <a:xfrm flipH="1">
          <a:off x="3590925" y="1552575"/>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41</xdr:row>
      <xdr:rowOff>104775</xdr:rowOff>
    </xdr:from>
    <xdr:to>
      <xdr:col>9</xdr:col>
      <xdr:colOff>485775</xdr:colOff>
      <xdr:row>41</xdr:row>
      <xdr:rowOff>104775</xdr:rowOff>
    </xdr:to>
    <xdr:sp>
      <xdr:nvSpPr>
        <xdr:cNvPr id="3" name="Line 2"/>
        <xdr:cNvSpPr>
          <a:spLocks/>
        </xdr:cNvSpPr>
      </xdr:nvSpPr>
      <xdr:spPr>
        <a:xfrm flipV="1">
          <a:off x="9334500" y="8324850"/>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41</xdr:row>
      <xdr:rowOff>104775</xdr:rowOff>
    </xdr:from>
    <xdr:to>
      <xdr:col>4</xdr:col>
      <xdr:colOff>914400</xdr:colOff>
      <xdr:row>41</xdr:row>
      <xdr:rowOff>104775</xdr:rowOff>
    </xdr:to>
    <xdr:sp>
      <xdr:nvSpPr>
        <xdr:cNvPr id="4" name="Line 9"/>
        <xdr:cNvSpPr>
          <a:spLocks/>
        </xdr:cNvSpPr>
      </xdr:nvSpPr>
      <xdr:spPr>
        <a:xfrm flipH="1">
          <a:off x="3629025" y="83248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03"/>
  <sheetViews>
    <sheetView tabSelected="1" zoomScalePageLayoutView="0" workbookViewId="0" topLeftCell="A1">
      <selection activeCell="A1" sqref="A1:H1"/>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50" customWidth="1"/>
    <col min="7" max="7" width="2.57421875" style="17" customWidth="1"/>
    <col min="8" max="8" width="16.421875" style="29" customWidth="1"/>
    <col min="9" max="9" width="9.140625" style="17" customWidth="1"/>
    <col min="10" max="10" width="13.7109375" style="17" customWidth="1"/>
    <col min="11" max="16384" width="9.140625" style="17" customWidth="1"/>
  </cols>
  <sheetData>
    <row r="1" spans="1:8" ht="15.75" customHeight="1">
      <c r="A1" s="117" t="s">
        <v>133</v>
      </c>
      <c r="B1" s="117"/>
      <c r="C1" s="117"/>
      <c r="D1" s="117"/>
      <c r="E1" s="117"/>
      <c r="F1" s="117"/>
      <c r="G1" s="117"/>
      <c r="H1" s="117"/>
    </row>
    <row r="2" spans="1:8" ht="15.75" customHeight="1">
      <c r="A2" s="117" t="s">
        <v>134</v>
      </c>
      <c r="B2" s="117"/>
      <c r="C2" s="117"/>
      <c r="D2" s="117"/>
      <c r="E2" s="117"/>
      <c r="F2" s="117"/>
      <c r="G2" s="117"/>
      <c r="H2" s="117"/>
    </row>
    <row r="3" spans="1:8" ht="18.75" customHeight="1">
      <c r="A3" s="117" t="s">
        <v>95</v>
      </c>
      <c r="B3" s="117"/>
      <c r="C3" s="117"/>
      <c r="D3" s="117"/>
      <c r="E3" s="117"/>
      <c r="F3" s="117"/>
      <c r="G3" s="117"/>
      <c r="H3" s="117"/>
    </row>
    <row r="4" spans="1:8" ht="18.75" customHeight="1">
      <c r="A4" s="117" t="s">
        <v>150</v>
      </c>
      <c r="B4" s="117"/>
      <c r="C4" s="117"/>
      <c r="D4" s="117"/>
      <c r="E4" s="117"/>
      <c r="F4" s="117"/>
      <c r="G4" s="117"/>
      <c r="H4" s="117"/>
    </row>
    <row r="5" spans="1:8" ht="15.75">
      <c r="A5" s="49"/>
      <c r="B5" s="39"/>
      <c r="C5" s="39"/>
      <c r="D5" s="39"/>
      <c r="E5" s="39"/>
      <c r="F5" s="40"/>
      <c r="G5" s="39"/>
      <c r="H5" s="49"/>
    </row>
    <row r="6" spans="5:8" ht="15.75">
      <c r="E6" s="50"/>
      <c r="F6" s="51" t="s">
        <v>1</v>
      </c>
      <c r="G6" s="40"/>
      <c r="H6" s="52" t="s">
        <v>2</v>
      </c>
    </row>
    <row r="7" spans="5:8" s="32" customFormat="1" ht="15.75">
      <c r="E7" s="51"/>
      <c r="F7" s="38" t="s">
        <v>54</v>
      </c>
      <c r="G7" s="38"/>
      <c r="H7" s="38" t="s">
        <v>57</v>
      </c>
    </row>
    <row r="8" spans="5:8" s="32" customFormat="1" ht="15.75">
      <c r="E8" s="51"/>
      <c r="F8" s="38" t="s">
        <v>55</v>
      </c>
      <c r="G8" s="38"/>
      <c r="H8" s="38" t="s">
        <v>58</v>
      </c>
    </row>
    <row r="9" spans="5:8" s="32" customFormat="1" ht="15.75">
      <c r="E9" s="51"/>
      <c r="F9" s="38" t="s">
        <v>56</v>
      </c>
      <c r="G9" s="38"/>
      <c r="H9" s="38" t="s">
        <v>59</v>
      </c>
    </row>
    <row r="10" spans="5:8" s="53" customFormat="1" ht="15.75">
      <c r="E10" s="54" t="s">
        <v>15</v>
      </c>
      <c r="F10" s="90" t="s">
        <v>151</v>
      </c>
      <c r="G10" s="41"/>
      <c r="H10" s="102" t="s">
        <v>135</v>
      </c>
    </row>
    <row r="11" spans="5:8" s="32" customFormat="1" ht="15.75">
      <c r="E11" s="51"/>
      <c r="F11" s="38" t="s">
        <v>0</v>
      </c>
      <c r="G11" s="38"/>
      <c r="H11" s="38" t="s">
        <v>0</v>
      </c>
    </row>
    <row r="12" spans="2:8" s="32" customFormat="1" ht="15.75">
      <c r="B12" s="50" t="s">
        <v>132</v>
      </c>
      <c r="C12" s="51"/>
      <c r="F12" s="38"/>
      <c r="G12" s="34"/>
      <c r="H12" s="34"/>
    </row>
    <row r="13" spans="2:8" s="32" customFormat="1" ht="15.75">
      <c r="B13" s="50"/>
      <c r="C13" s="50" t="s">
        <v>16</v>
      </c>
      <c r="F13" s="38"/>
      <c r="G13" s="34"/>
      <c r="H13" s="34"/>
    </row>
    <row r="14" spans="1:10" ht="15.75">
      <c r="A14" s="32"/>
      <c r="C14" s="17" t="s">
        <v>44</v>
      </c>
      <c r="E14" s="32">
        <v>10</v>
      </c>
      <c r="F14" s="42">
        <v>30492</v>
      </c>
      <c r="G14" s="29"/>
      <c r="H14" s="42">
        <v>30991</v>
      </c>
      <c r="J14" s="18"/>
    </row>
    <row r="15" spans="1:10" ht="15.75">
      <c r="A15" s="32"/>
      <c r="C15" s="17" t="s">
        <v>71</v>
      </c>
      <c r="E15" s="32"/>
      <c r="F15" s="43">
        <v>6331</v>
      </c>
      <c r="G15" s="29"/>
      <c r="H15" s="43">
        <v>7639</v>
      </c>
      <c r="J15" s="18"/>
    </row>
    <row r="16" spans="1:10" ht="15.75">
      <c r="A16" s="32"/>
      <c r="C16" s="17" t="s">
        <v>117</v>
      </c>
      <c r="E16" s="32"/>
      <c r="F16" s="43">
        <v>67028</v>
      </c>
      <c r="G16" s="29"/>
      <c r="H16" s="43">
        <v>69000</v>
      </c>
      <c r="J16" s="18"/>
    </row>
    <row r="17" spans="1:10" ht="15.75">
      <c r="A17" s="32"/>
      <c r="C17" s="17" t="s">
        <v>72</v>
      </c>
      <c r="E17" s="32"/>
      <c r="F17" s="43">
        <v>35483</v>
      </c>
      <c r="G17" s="29"/>
      <c r="H17" s="43">
        <v>39983</v>
      </c>
      <c r="J17" s="18"/>
    </row>
    <row r="18" spans="1:10" ht="15.75">
      <c r="A18" s="32"/>
      <c r="C18" s="17" t="s">
        <v>137</v>
      </c>
      <c r="E18" s="32"/>
      <c r="F18" s="43">
        <v>64</v>
      </c>
      <c r="G18" s="29"/>
      <c r="H18" s="43">
        <v>50</v>
      </c>
      <c r="J18" s="18"/>
    </row>
    <row r="19" spans="1:10" ht="15.75">
      <c r="A19" s="32"/>
      <c r="C19" s="17" t="s">
        <v>118</v>
      </c>
      <c r="E19" s="32"/>
      <c r="F19" s="43">
        <v>218000</v>
      </c>
      <c r="G19" s="29"/>
      <c r="H19" s="43">
        <v>218000</v>
      </c>
      <c r="J19" s="18"/>
    </row>
    <row r="20" spans="1:10" ht="15.75">
      <c r="A20" s="32"/>
      <c r="C20" s="55" t="s">
        <v>73</v>
      </c>
      <c r="E20" s="32"/>
      <c r="F20" s="43">
        <v>0</v>
      </c>
      <c r="G20" s="29"/>
      <c r="H20" s="43">
        <v>163551</v>
      </c>
      <c r="J20" s="18"/>
    </row>
    <row r="21" spans="1:10" ht="15.75">
      <c r="A21" s="32"/>
      <c r="C21" s="17" t="s">
        <v>32</v>
      </c>
      <c r="E21" s="32"/>
      <c r="F21" s="43">
        <v>3399</v>
      </c>
      <c r="G21" s="29"/>
      <c r="H21" s="43">
        <v>3894</v>
      </c>
      <c r="J21" s="18"/>
    </row>
    <row r="22" spans="1:10" ht="15.75">
      <c r="A22" s="32"/>
      <c r="C22" s="17" t="s">
        <v>116</v>
      </c>
      <c r="E22" s="32"/>
      <c r="F22" s="43">
        <v>66810</v>
      </c>
      <c r="G22" s="29"/>
      <c r="H22" s="43">
        <v>66810</v>
      </c>
      <c r="J22" s="18"/>
    </row>
    <row r="23" spans="1:10" ht="15.75">
      <c r="A23" s="32"/>
      <c r="C23" s="17" t="s">
        <v>119</v>
      </c>
      <c r="E23" s="32"/>
      <c r="F23" s="44">
        <v>44</v>
      </c>
      <c r="G23" s="29"/>
      <c r="H23" s="44">
        <v>42</v>
      </c>
      <c r="J23" s="18"/>
    </row>
    <row r="24" spans="1:10" ht="15.75">
      <c r="A24" s="32"/>
      <c r="E24" s="32"/>
      <c r="F24" s="44">
        <f>SUM(F14:F23)</f>
        <v>427651</v>
      </c>
      <c r="G24" s="29"/>
      <c r="H24" s="44">
        <f>SUM(H14:H23)</f>
        <v>599960</v>
      </c>
      <c r="J24" s="18"/>
    </row>
    <row r="25" spans="1:10" ht="15.75">
      <c r="A25" s="32"/>
      <c r="E25" s="32"/>
      <c r="F25" s="29"/>
      <c r="G25" s="29"/>
      <c r="J25" s="18"/>
    </row>
    <row r="26" spans="1:8" ht="15.75">
      <c r="A26" s="32"/>
      <c r="B26" s="50"/>
      <c r="C26" s="50" t="s">
        <v>17</v>
      </c>
      <c r="E26" s="32"/>
      <c r="F26" s="74"/>
      <c r="G26" s="29"/>
      <c r="H26" s="74"/>
    </row>
    <row r="27" spans="1:10" ht="15.75">
      <c r="A27" s="32"/>
      <c r="C27" s="55" t="s">
        <v>18</v>
      </c>
      <c r="D27" s="55"/>
      <c r="E27" s="32"/>
      <c r="F27" s="43">
        <v>451</v>
      </c>
      <c r="G27" s="29"/>
      <c r="H27" s="43">
        <v>160</v>
      </c>
      <c r="J27" s="18"/>
    </row>
    <row r="28" spans="1:10" ht="15.75">
      <c r="A28" s="32"/>
      <c r="C28" s="55" t="s">
        <v>73</v>
      </c>
      <c r="E28" s="32"/>
      <c r="F28" s="43">
        <v>163860</v>
      </c>
      <c r="G28" s="29"/>
      <c r="H28" s="43">
        <v>0</v>
      </c>
      <c r="J28" s="18"/>
    </row>
    <row r="29" spans="1:10" ht="15.75">
      <c r="A29" s="32"/>
      <c r="C29" s="55" t="s">
        <v>13</v>
      </c>
      <c r="D29" s="55"/>
      <c r="E29" s="32"/>
      <c r="F29" s="43">
        <v>6213</v>
      </c>
      <c r="G29" s="29"/>
      <c r="H29" s="43">
        <v>5717</v>
      </c>
      <c r="J29" s="18"/>
    </row>
    <row r="30" spans="1:12" ht="15.75">
      <c r="A30" s="32"/>
      <c r="C30" s="55" t="s">
        <v>35</v>
      </c>
      <c r="D30" s="55"/>
      <c r="E30" s="32"/>
      <c r="F30" s="43">
        <f>34898-44</f>
        <v>34854</v>
      </c>
      <c r="G30" s="29"/>
      <c r="H30" s="43">
        <f>45906-1</f>
        <v>45905</v>
      </c>
      <c r="J30" s="18"/>
      <c r="L30" s="18"/>
    </row>
    <row r="31" spans="1:12" ht="15.75">
      <c r="A31" s="32"/>
      <c r="C31" s="55" t="s">
        <v>33</v>
      </c>
      <c r="D31" s="55"/>
      <c r="E31" s="32"/>
      <c r="F31" s="43">
        <v>2960</v>
      </c>
      <c r="G31" s="29"/>
      <c r="H31" s="43">
        <v>2401</v>
      </c>
      <c r="J31" s="18"/>
      <c r="L31" s="18"/>
    </row>
    <row r="32" spans="1:12" ht="15.75">
      <c r="A32" s="32"/>
      <c r="C32" s="55" t="s">
        <v>179</v>
      </c>
      <c r="D32" s="55"/>
      <c r="E32" s="32"/>
      <c r="F32" s="43">
        <v>30</v>
      </c>
      <c r="G32" s="29"/>
      <c r="H32" s="43">
        <v>29</v>
      </c>
      <c r="J32" s="18"/>
      <c r="L32" s="18"/>
    </row>
    <row r="33" spans="1:10" ht="15.75">
      <c r="A33" s="32"/>
      <c r="C33" s="55" t="s">
        <v>9</v>
      </c>
      <c r="D33" s="55"/>
      <c r="E33" s="32"/>
      <c r="F33" s="44">
        <v>663</v>
      </c>
      <c r="G33" s="29"/>
      <c r="H33" s="44">
        <v>1036</v>
      </c>
      <c r="J33" s="18"/>
    </row>
    <row r="34" spans="1:8" ht="15.75">
      <c r="A34" s="32"/>
      <c r="E34" s="32"/>
      <c r="F34" s="45">
        <f>SUM(F27:F33)</f>
        <v>209031</v>
      </c>
      <c r="G34" s="29"/>
      <c r="H34" s="45">
        <f>SUM(H27:H33)</f>
        <v>55248</v>
      </c>
    </row>
    <row r="35" spans="1:8" ht="15.75">
      <c r="A35" s="32"/>
      <c r="E35" s="32"/>
      <c r="F35" s="66"/>
      <c r="G35" s="29"/>
      <c r="H35" s="66"/>
    </row>
    <row r="36" spans="1:8" s="50" customFormat="1" ht="16.5" thickBot="1">
      <c r="A36" s="51"/>
      <c r="B36" s="50" t="s">
        <v>19</v>
      </c>
      <c r="E36" s="51"/>
      <c r="F36" s="65">
        <f>F24+F34</f>
        <v>636682</v>
      </c>
      <c r="G36" s="46"/>
      <c r="H36" s="65">
        <f>H24+H34</f>
        <v>655208</v>
      </c>
    </row>
    <row r="37" spans="1:8" ht="16.5" thickTop="1">
      <c r="A37" s="32"/>
      <c r="C37" s="50"/>
      <c r="E37" s="32"/>
      <c r="F37" s="29"/>
      <c r="G37" s="29"/>
      <c r="H37" s="46"/>
    </row>
    <row r="38" spans="1:7" ht="15.75">
      <c r="A38" s="32"/>
      <c r="B38" s="50" t="s">
        <v>20</v>
      </c>
      <c r="C38" s="50"/>
      <c r="E38" s="32"/>
      <c r="F38" s="29"/>
      <c r="G38" s="29"/>
    </row>
    <row r="39" spans="1:7" ht="15.75">
      <c r="A39" s="32"/>
      <c r="C39" s="50" t="s">
        <v>23</v>
      </c>
      <c r="E39" s="32"/>
      <c r="F39" s="29"/>
      <c r="G39" s="29"/>
    </row>
    <row r="40" spans="1:8" ht="15.75">
      <c r="A40" s="32"/>
      <c r="C40" s="17" t="s">
        <v>49</v>
      </c>
      <c r="E40" s="32">
        <v>7</v>
      </c>
      <c r="F40" s="42">
        <v>363232</v>
      </c>
      <c r="G40" s="29"/>
      <c r="H40" s="42">
        <v>287901</v>
      </c>
    </row>
    <row r="41" spans="1:8" ht="15.75">
      <c r="A41" s="32"/>
      <c r="C41" s="17" t="s">
        <v>69</v>
      </c>
      <c r="E41" s="32">
        <v>7</v>
      </c>
      <c r="F41" s="43">
        <v>1367</v>
      </c>
      <c r="G41" s="29"/>
      <c r="H41" s="43">
        <v>1104</v>
      </c>
    </row>
    <row r="42" spans="1:10" ht="15.75">
      <c r="A42" s="32"/>
      <c r="C42" s="17" t="s">
        <v>93</v>
      </c>
      <c r="E42" s="32"/>
      <c r="F42" s="43">
        <v>-155</v>
      </c>
      <c r="G42" s="29"/>
      <c r="H42" s="43">
        <v>-155</v>
      </c>
      <c r="J42" s="18"/>
    </row>
    <row r="43" spans="1:8" ht="15.75" hidden="1">
      <c r="A43" s="32"/>
      <c r="C43" s="32" t="s">
        <v>45</v>
      </c>
      <c r="D43" s="17" t="s">
        <v>46</v>
      </c>
      <c r="E43" s="32"/>
      <c r="F43" s="43"/>
      <c r="G43" s="29"/>
      <c r="H43" s="43">
        <v>0</v>
      </c>
    </row>
    <row r="44" spans="1:8" ht="15.75">
      <c r="A44" s="32"/>
      <c r="C44" s="17" t="s">
        <v>75</v>
      </c>
      <c r="E44" s="32"/>
      <c r="F44" s="43"/>
      <c r="G44" s="29"/>
      <c r="H44" s="43"/>
    </row>
    <row r="45" spans="1:8" ht="15.75">
      <c r="A45" s="32"/>
      <c r="C45" s="17" t="s">
        <v>74</v>
      </c>
      <c r="E45" s="32">
        <v>7</v>
      </c>
      <c r="F45" s="43">
        <v>0</v>
      </c>
      <c r="G45" s="29"/>
      <c r="H45" s="43">
        <f>74720-455</f>
        <v>74265</v>
      </c>
    </row>
    <row r="46" spans="1:10" ht="15.75">
      <c r="A46" s="32"/>
      <c r="C46" s="17" t="s">
        <v>67</v>
      </c>
      <c r="E46" s="32"/>
      <c r="F46" s="43"/>
      <c r="G46" s="29"/>
      <c r="H46" s="43"/>
      <c r="J46" s="18"/>
    </row>
    <row r="47" spans="1:8" ht="15.75">
      <c r="A47" s="32"/>
      <c r="C47" s="32" t="s">
        <v>45</v>
      </c>
      <c r="D47" s="17" t="s">
        <v>47</v>
      </c>
      <c r="E47" s="32"/>
      <c r="F47" s="43">
        <v>0</v>
      </c>
      <c r="G47" s="29"/>
      <c r="H47" s="43">
        <v>509</v>
      </c>
    </row>
    <row r="48" spans="1:10" ht="15.75">
      <c r="A48" s="32"/>
      <c r="C48" s="32" t="s">
        <v>45</v>
      </c>
      <c r="D48" s="17" t="s">
        <v>48</v>
      </c>
      <c r="E48" s="32"/>
      <c r="F48" s="43">
        <v>2432</v>
      </c>
      <c r="G48" s="29"/>
      <c r="H48" s="43">
        <v>2987</v>
      </c>
      <c r="J48" s="18"/>
    </row>
    <row r="49" spans="1:10" ht="15.75">
      <c r="A49" s="32"/>
      <c r="C49" s="32" t="s">
        <v>45</v>
      </c>
      <c r="D49" s="17" t="s">
        <v>99</v>
      </c>
      <c r="E49" s="32"/>
      <c r="F49" s="44">
        <v>-146920</v>
      </c>
      <c r="G49" s="29"/>
      <c r="H49" s="44">
        <v>-115058</v>
      </c>
      <c r="J49" s="18"/>
    </row>
    <row r="50" spans="1:8" ht="15.75">
      <c r="A50" s="32"/>
      <c r="E50" s="32"/>
      <c r="F50" s="43">
        <f>SUM(F40:F49)</f>
        <v>219956</v>
      </c>
      <c r="G50" s="29"/>
      <c r="H50" s="43">
        <f>SUM(H40:H49)</f>
        <v>251553</v>
      </c>
    </row>
    <row r="51" spans="1:8" ht="15.75">
      <c r="A51" s="32"/>
      <c r="C51" s="17" t="s">
        <v>107</v>
      </c>
      <c r="D51" s="50"/>
      <c r="E51" s="32"/>
      <c r="F51" s="43">
        <v>28863</v>
      </c>
      <c r="G51" s="29"/>
      <c r="H51" s="43">
        <v>28510</v>
      </c>
    </row>
    <row r="52" spans="1:8" ht="16.5" thickBot="1">
      <c r="A52" s="32"/>
      <c r="C52" s="50" t="s">
        <v>21</v>
      </c>
      <c r="D52" s="50"/>
      <c r="E52" s="51"/>
      <c r="F52" s="47">
        <f>SUM(F50:F51)</f>
        <v>248819</v>
      </c>
      <c r="G52" s="29"/>
      <c r="H52" s="47">
        <f>SUM(H50:H51)</f>
        <v>280063</v>
      </c>
    </row>
    <row r="53" spans="1:7" ht="15.75">
      <c r="A53" s="32"/>
      <c r="C53" s="50"/>
      <c r="D53" s="50"/>
      <c r="E53" s="51"/>
      <c r="F53" s="29"/>
      <c r="G53" s="29"/>
    </row>
    <row r="54" spans="1:8" ht="15.75">
      <c r="A54" s="32"/>
      <c r="C54" s="50"/>
      <c r="D54" s="50"/>
      <c r="E54" s="51"/>
      <c r="F54" s="29"/>
      <c r="G54" s="29"/>
      <c r="H54" s="79" t="s">
        <v>109</v>
      </c>
    </row>
    <row r="55" spans="1:7" ht="15.75">
      <c r="A55" s="32"/>
      <c r="C55" s="50"/>
      <c r="D55" s="50"/>
      <c r="E55" s="51"/>
      <c r="F55" s="29"/>
      <c r="G55" s="29"/>
    </row>
    <row r="56" spans="1:8" ht="15.75" customHeight="1">
      <c r="A56" s="117" t="s">
        <v>133</v>
      </c>
      <c r="B56" s="117"/>
      <c r="C56" s="117"/>
      <c r="D56" s="117"/>
      <c r="E56" s="117"/>
      <c r="F56" s="117"/>
      <c r="G56" s="117"/>
      <c r="H56" s="117"/>
    </row>
    <row r="57" spans="1:8" ht="15.75" customHeight="1">
      <c r="A57" s="117" t="s">
        <v>134</v>
      </c>
      <c r="B57" s="117"/>
      <c r="C57" s="117"/>
      <c r="D57" s="117"/>
      <c r="E57" s="117"/>
      <c r="F57" s="117"/>
      <c r="G57" s="117"/>
      <c r="H57" s="117"/>
    </row>
    <row r="58" spans="1:8" ht="18.75" customHeight="1">
      <c r="A58" s="117" t="s">
        <v>95</v>
      </c>
      <c r="B58" s="117"/>
      <c r="C58" s="117"/>
      <c r="D58" s="117"/>
      <c r="E58" s="117"/>
      <c r="F58" s="117"/>
      <c r="G58" s="117"/>
      <c r="H58" s="117"/>
    </row>
    <row r="59" spans="1:8" ht="18.75" customHeight="1">
      <c r="A59" s="117" t="s">
        <v>152</v>
      </c>
      <c r="B59" s="117"/>
      <c r="C59" s="117"/>
      <c r="D59" s="117"/>
      <c r="E59" s="117"/>
      <c r="F59" s="117"/>
      <c r="G59" s="117"/>
      <c r="H59" s="117"/>
    </row>
    <row r="60" spans="1:7" ht="15.75">
      <c r="A60" s="32"/>
      <c r="C60" s="50"/>
      <c r="D60" s="50"/>
      <c r="E60" s="51"/>
      <c r="F60" s="29"/>
      <c r="G60" s="29"/>
    </row>
    <row r="61" spans="5:8" ht="15.75">
      <c r="E61" s="50"/>
      <c r="F61" s="51" t="s">
        <v>1</v>
      </c>
      <c r="G61" s="40"/>
      <c r="H61" s="52" t="s">
        <v>2</v>
      </c>
    </row>
    <row r="62" spans="5:8" s="32" customFormat="1" ht="15.75">
      <c r="E62" s="51"/>
      <c r="F62" s="38" t="s">
        <v>54</v>
      </c>
      <c r="G62" s="38"/>
      <c r="H62" s="38" t="s">
        <v>57</v>
      </c>
    </row>
    <row r="63" spans="5:8" s="32" customFormat="1" ht="15.75">
      <c r="E63" s="51"/>
      <c r="F63" s="38" t="s">
        <v>55</v>
      </c>
      <c r="G63" s="38"/>
      <c r="H63" s="38" t="s">
        <v>58</v>
      </c>
    </row>
    <row r="64" spans="5:8" s="32" customFormat="1" ht="15.75">
      <c r="E64" s="51"/>
      <c r="F64" s="38" t="s">
        <v>56</v>
      </c>
      <c r="G64" s="38"/>
      <c r="H64" s="38" t="s">
        <v>59</v>
      </c>
    </row>
    <row r="65" spans="5:8" s="53" customFormat="1" ht="15.75">
      <c r="E65" s="54" t="s">
        <v>15</v>
      </c>
      <c r="F65" s="90" t="str">
        <f>F10</f>
        <v>31/12/2012</v>
      </c>
      <c r="G65" s="41"/>
      <c r="H65" s="41" t="str">
        <f>H10</f>
        <v>31/12/2011</v>
      </c>
    </row>
    <row r="66" spans="5:8" s="32" customFormat="1" ht="15.75">
      <c r="E66" s="51"/>
      <c r="F66" s="38" t="s">
        <v>0</v>
      </c>
      <c r="G66" s="38"/>
      <c r="H66" s="38" t="s">
        <v>0</v>
      </c>
    </row>
    <row r="67" spans="5:8" s="32" customFormat="1" ht="15.75">
      <c r="E67" s="51"/>
      <c r="F67" s="38"/>
      <c r="G67" s="38"/>
      <c r="H67" s="38"/>
    </row>
    <row r="68" spans="1:7" ht="15.75">
      <c r="A68" s="32"/>
      <c r="C68" s="50"/>
      <c r="D68" s="50"/>
      <c r="E68" s="51"/>
      <c r="F68" s="29"/>
      <c r="G68" s="29"/>
    </row>
    <row r="69" spans="1:8" ht="15.75">
      <c r="A69" s="32"/>
      <c r="B69" s="50" t="s">
        <v>24</v>
      </c>
      <c r="C69" s="32"/>
      <c r="D69" s="32"/>
      <c r="E69" s="32"/>
      <c r="F69" s="74"/>
      <c r="G69" s="29"/>
      <c r="H69" s="74"/>
    </row>
    <row r="70" spans="1:12" ht="15.75">
      <c r="A70" s="32"/>
      <c r="C70" s="17" t="s">
        <v>178</v>
      </c>
      <c r="E70" s="32"/>
      <c r="F70" s="43">
        <v>9890</v>
      </c>
      <c r="G70" s="29"/>
      <c r="H70" s="43">
        <v>9689</v>
      </c>
      <c r="J70" s="18"/>
      <c r="L70" s="18"/>
    </row>
    <row r="71" spans="1:12" ht="15.75">
      <c r="A71" s="32"/>
      <c r="C71" s="17" t="s">
        <v>76</v>
      </c>
      <c r="E71" s="32"/>
      <c r="F71" s="43">
        <v>71296</v>
      </c>
      <c r="G71" s="29"/>
      <c r="H71" s="43">
        <v>71947</v>
      </c>
      <c r="J71" s="18"/>
      <c r="L71" s="18"/>
    </row>
    <row r="72" spans="1:12" ht="15.75">
      <c r="A72" s="32"/>
      <c r="C72" s="17" t="s">
        <v>131</v>
      </c>
      <c r="E72" s="32">
        <v>22</v>
      </c>
      <c r="F72" s="43">
        <v>404</v>
      </c>
      <c r="G72" s="29"/>
      <c r="H72" s="43">
        <v>0</v>
      </c>
      <c r="J72" s="18"/>
      <c r="L72" s="18"/>
    </row>
    <row r="73" spans="1:12" ht="15.75">
      <c r="A73" s="32"/>
      <c r="C73" s="17" t="s">
        <v>129</v>
      </c>
      <c r="E73" s="32">
        <v>22</v>
      </c>
      <c r="F73" s="43">
        <f>216521-35318-400</f>
        <v>180803</v>
      </c>
      <c r="G73" s="29"/>
      <c r="H73" s="43">
        <v>200973</v>
      </c>
      <c r="J73" s="18"/>
      <c r="L73" s="18"/>
    </row>
    <row r="74" spans="1:8" ht="15.75">
      <c r="A74" s="32"/>
      <c r="E74" s="32"/>
      <c r="F74" s="45">
        <f>SUM(F70:F73)</f>
        <v>262393</v>
      </c>
      <c r="G74" s="29"/>
      <c r="H74" s="45">
        <f>SUM(H70:H73)</f>
        <v>282609</v>
      </c>
    </row>
    <row r="75" spans="1:7" ht="15.75">
      <c r="A75" s="32"/>
      <c r="E75" s="32"/>
      <c r="F75" s="29"/>
      <c r="G75" s="29"/>
    </row>
    <row r="76" spans="1:8" ht="15.75">
      <c r="A76" s="32"/>
      <c r="B76" s="50" t="s">
        <v>25</v>
      </c>
      <c r="E76" s="32"/>
      <c r="F76" s="74"/>
      <c r="G76" s="29"/>
      <c r="H76" s="74"/>
    </row>
    <row r="77" spans="1:8" ht="15.75">
      <c r="A77" s="32"/>
      <c r="B77" s="50"/>
      <c r="C77" s="17" t="s">
        <v>126</v>
      </c>
      <c r="E77" s="32"/>
      <c r="F77" s="42">
        <v>15</v>
      </c>
      <c r="G77" s="29"/>
      <c r="H77" s="42">
        <v>0</v>
      </c>
    </row>
    <row r="78" spans="1:10" ht="15.75">
      <c r="A78" s="32"/>
      <c r="C78" s="17" t="s">
        <v>36</v>
      </c>
      <c r="E78" s="32"/>
      <c r="F78" s="43">
        <v>15906</v>
      </c>
      <c r="G78" s="29"/>
      <c r="H78" s="43">
        <v>13882</v>
      </c>
      <c r="J78" s="18"/>
    </row>
    <row r="79" spans="1:10" ht="15.75">
      <c r="A79" s="32"/>
      <c r="C79" s="17" t="s">
        <v>78</v>
      </c>
      <c r="E79" s="32"/>
      <c r="F79" s="43">
        <v>69426</v>
      </c>
      <c r="G79" s="29"/>
      <c r="H79" s="43">
        <v>69854</v>
      </c>
      <c r="J79" s="18"/>
    </row>
    <row r="80" spans="1:10" ht="15.75">
      <c r="A80" s="32"/>
      <c r="C80" s="17" t="s">
        <v>131</v>
      </c>
      <c r="E80" s="32">
        <v>22</v>
      </c>
      <c r="F80" s="43">
        <v>110</v>
      </c>
      <c r="G80" s="29"/>
      <c r="H80" s="43">
        <v>0</v>
      </c>
      <c r="J80" s="18"/>
    </row>
    <row r="81" spans="1:10" ht="15.75">
      <c r="A81" s="32"/>
      <c r="C81" s="17" t="s">
        <v>129</v>
      </c>
      <c r="E81" s="32">
        <v>22</v>
      </c>
      <c r="F81" s="43">
        <f>35318+400</f>
        <v>35718</v>
      </c>
      <c r="G81" s="29"/>
      <c r="H81" s="43">
        <v>0</v>
      </c>
      <c r="J81" s="18"/>
    </row>
    <row r="82" spans="1:10" ht="15.75">
      <c r="A82" s="32"/>
      <c r="C82" s="17" t="s">
        <v>189</v>
      </c>
      <c r="E82" s="32"/>
      <c r="F82" s="43">
        <v>4295</v>
      </c>
      <c r="G82" s="29"/>
      <c r="H82" s="43">
        <v>5562</v>
      </c>
      <c r="J82" s="18"/>
    </row>
    <row r="83" spans="1:10" ht="15.75">
      <c r="A83" s="32"/>
      <c r="C83" s="17" t="s">
        <v>75</v>
      </c>
      <c r="D83" s="55"/>
      <c r="E83" s="32"/>
      <c r="F83" s="43"/>
      <c r="G83" s="29"/>
      <c r="H83" s="43"/>
      <c r="J83" s="18"/>
    </row>
    <row r="84" spans="1:10" ht="15.75">
      <c r="A84" s="32"/>
      <c r="C84" s="17" t="s">
        <v>77</v>
      </c>
      <c r="E84" s="32"/>
      <c r="F84" s="43">
        <v>0</v>
      </c>
      <c r="G84" s="29"/>
      <c r="H84" s="43">
        <f>3409-171</f>
        <v>3238</v>
      </c>
      <c r="J84" s="18"/>
    </row>
    <row r="85" spans="1:10" ht="15.75">
      <c r="A85" s="32"/>
      <c r="E85" s="32"/>
      <c r="F85" s="45">
        <f>SUM(F77:F84)</f>
        <v>125470</v>
      </c>
      <c r="G85" s="29"/>
      <c r="H85" s="45">
        <f>SUM(H77:H84)</f>
        <v>92536</v>
      </c>
      <c r="J85" s="18"/>
    </row>
    <row r="86" spans="1:8" ht="16.5" thickBot="1">
      <c r="A86" s="32"/>
      <c r="B86" s="50" t="s">
        <v>26</v>
      </c>
      <c r="E86" s="32"/>
      <c r="F86" s="47">
        <f>F74+F85</f>
        <v>387863</v>
      </c>
      <c r="G86" s="29"/>
      <c r="H86" s="47">
        <f>H74+H85</f>
        <v>375145</v>
      </c>
    </row>
    <row r="87" spans="1:7" ht="15.75">
      <c r="A87" s="32"/>
      <c r="B87" s="50"/>
      <c r="E87" s="32"/>
      <c r="F87" s="29"/>
      <c r="G87" s="29"/>
    </row>
    <row r="88" spans="1:8" s="50" customFormat="1" ht="16.5" thickBot="1">
      <c r="A88" s="51"/>
      <c r="B88" s="50" t="s">
        <v>22</v>
      </c>
      <c r="E88" s="51"/>
      <c r="F88" s="65">
        <f>F52+F86</f>
        <v>636682</v>
      </c>
      <c r="G88" s="46"/>
      <c r="H88" s="65">
        <f>H52+H86</f>
        <v>655208</v>
      </c>
    </row>
    <row r="89" spans="1:8" ht="16.5" thickTop="1">
      <c r="A89" s="32"/>
      <c r="E89" s="32"/>
      <c r="F89" s="18"/>
      <c r="H89" s="18"/>
    </row>
    <row r="90" spans="5:8" ht="15.75">
      <c r="E90" s="32"/>
      <c r="F90" s="18"/>
      <c r="H90" s="18"/>
    </row>
    <row r="91" spans="1:7" ht="15.75">
      <c r="A91" s="32"/>
      <c r="B91" s="17" t="s">
        <v>37</v>
      </c>
      <c r="E91" s="32"/>
      <c r="F91" s="29"/>
      <c r="G91" s="29"/>
    </row>
    <row r="92" spans="1:8" ht="16.5" thickBot="1">
      <c r="A92" s="32" t="s">
        <v>10</v>
      </c>
      <c r="C92" s="17" t="s">
        <v>38</v>
      </c>
      <c r="E92" s="32"/>
      <c r="F92" s="48">
        <f>(+F50/F40)*100</f>
        <v>60.55523742401551</v>
      </c>
      <c r="G92" s="29"/>
      <c r="H92" s="48">
        <f>(+H50/H40)*100</f>
        <v>87.37482676336657</v>
      </c>
    </row>
    <row r="93" spans="1:9" ht="15.75">
      <c r="A93" s="32"/>
      <c r="F93" s="46"/>
      <c r="G93" s="29"/>
      <c r="I93" s="18"/>
    </row>
    <row r="94" spans="1:9" ht="15.75">
      <c r="A94" s="32"/>
      <c r="F94" s="46"/>
      <c r="G94" s="29"/>
      <c r="I94" s="18"/>
    </row>
    <row r="95" spans="1:9" ht="15.75" customHeight="1">
      <c r="A95" s="56" t="s">
        <v>66</v>
      </c>
      <c r="B95" s="119" t="s">
        <v>68</v>
      </c>
      <c r="C95" s="119"/>
      <c r="D95" s="119"/>
      <c r="E95" s="119"/>
      <c r="F95" s="119"/>
      <c r="G95" s="119"/>
      <c r="H95" s="119"/>
      <c r="I95" s="18"/>
    </row>
    <row r="96" spans="1:9" ht="15.75" customHeight="1">
      <c r="A96" s="32"/>
      <c r="B96" s="119"/>
      <c r="C96" s="119"/>
      <c r="D96" s="119"/>
      <c r="E96" s="119"/>
      <c r="F96" s="119"/>
      <c r="G96" s="119"/>
      <c r="H96" s="119"/>
      <c r="I96" s="18"/>
    </row>
    <row r="97" spans="1:9" ht="15.75">
      <c r="A97" s="32"/>
      <c r="F97" s="46"/>
      <c r="G97" s="29"/>
      <c r="I97" s="18"/>
    </row>
    <row r="98" spans="1:8" ht="15.75" customHeight="1">
      <c r="A98" s="118" t="s">
        <v>120</v>
      </c>
      <c r="B98" s="118"/>
      <c r="C98" s="118"/>
      <c r="D98" s="118"/>
      <c r="E98" s="118"/>
      <c r="F98" s="118"/>
      <c r="G98" s="118"/>
      <c r="H98" s="118"/>
    </row>
    <row r="99" spans="1:8" ht="15.75" customHeight="1">
      <c r="A99" s="118"/>
      <c r="B99" s="118"/>
      <c r="C99" s="118"/>
      <c r="D99" s="118"/>
      <c r="E99" s="118"/>
      <c r="F99" s="118"/>
      <c r="G99" s="118"/>
      <c r="H99" s="118"/>
    </row>
    <row r="100" spans="1:8" ht="15.75" customHeight="1">
      <c r="A100" s="118"/>
      <c r="B100" s="118"/>
      <c r="C100" s="118"/>
      <c r="D100" s="118"/>
      <c r="E100" s="118"/>
      <c r="F100" s="118"/>
      <c r="G100" s="118"/>
      <c r="H100" s="118"/>
    </row>
    <row r="101" spans="7:8" ht="15.75">
      <c r="G101" s="29"/>
      <c r="H101" s="77" t="s">
        <v>110</v>
      </c>
    </row>
    <row r="102" ht="15.75">
      <c r="H102" s="17"/>
    </row>
    <row r="103" spans="6:8" ht="15.75">
      <c r="F103" s="18">
        <f>+F88-F36</f>
        <v>0</v>
      </c>
      <c r="H103" s="18">
        <f>+H88-H36</f>
        <v>0</v>
      </c>
    </row>
  </sheetData>
  <sheetProtection/>
  <mergeCells count="10">
    <mergeCell ref="A57:H57"/>
    <mergeCell ref="A98:H100"/>
    <mergeCell ref="B95:H96"/>
    <mergeCell ref="A1:H1"/>
    <mergeCell ref="A3:H3"/>
    <mergeCell ref="A4:H4"/>
    <mergeCell ref="A56:H56"/>
    <mergeCell ref="A58:H58"/>
    <mergeCell ref="A59:H59"/>
    <mergeCell ref="A2:H2"/>
  </mergeCells>
  <printOptions horizontalCentered="1"/>
  <pageMargins left="0.54" right="0.5" top="0.75" bottom="0.5" header="0.5" footer="0.5"/>
  <pageSetup horizontalDpi="600" verticalDpi="600" orientation="portrait" paperSize="9" scale="91" r:id="rId1"/>
  <rowBreaks count="1" manualBreakCount="1">
    <brk id="54" max="7" man="1"/>
  </rowBreaks>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zoomScalePageLayoutView="0" workbookViewId="0" topLeftCell="A1">
      <selection activeCell="A1" sqref="A1:J1"/>
    </sheetView>
  </sheetViews>
  <sheetFormatPr defaultColWidth="9.140625" defaultRowHeight="12.75"/>
  <cols>
    <col min="1" max="1" width="12.7109375" style="12" customWidth="1"/>
    <col min="2" max="2" width="36.00390625" style="12" customWidth="1"/>
    <col min="3" max="3" width="7.00390625" style="12" customWidth="1"/>
    <col min="4" max="4" width="12.140625" style="12" customWidth="1"/>
    <col min="5" max="5" width="1.57421875" style="85" customWidth="1"/>
    <col min="6" max="6" width="11.57421875" style="12" customWidth="1"/>
    <col min="7" max="7" width="1.7109375" style="85" customWidth="1"/>
    <col min="8" max="8" width="13.140625" style="82" customWidth="1"/>
    <col min="9" max="9" width="1.7109375" style="17" customWidth="1"/>
    <col min="10" max="12" width="12.00390625" style="60" customWidth="1"/>
    <col min="13" max="16384" width="9.140625" style="12" customWidth="1"/>
  </cols>
  <sheetData>
    <row r="1" spans="1:12" ht="18.75">
      <c r="A1" s="122" t="s">
        <v>133</v>
      </c>
      <c r="B1" s="122"/>
      <c r="C1" s="122"/>
      <c r="D1" s="122"/>
      <c r="E1" s="122"/>
      <c r="F1" s="122"/>
      <c r="G1" s="122"/>
      <c r="H1" s="122"/>
      <c r="I1" s="122"/>
      <c r="J1" s="122"/>
      <c r="K1" s="108"/>
      <c r="L1" s="108"/>
    </row>
    <row r="2" spans="1:12" ht="18.75">
      <c r="A2" s="122" t="s">
        <v>134</v>
      </c>
      <c r="B2" s="122"/>
      <c r="C2" s="122"/>
      <c r="D2" s="122"/>
      <c r="E2" s="122"/>
      <c r="F2" s="122"/>
      <c r="G2" s="122"/>
      <c r="H2" s="122"/>
      <c r="I2" s="122"/>
      <c r="J2" s="122"/>
      <c r="K2" s="108"/>
      <c r="L2" s="108"/>
    </row>
    <row r="3" spans="1:12" ht="18.75">
      <c r="A3" s="122" t="s">
        <v>96</v>
      </c>
      <c r="B3" s="122"/>
      <c r="C3" s="122"/>
      <c r="D3" s="122"/>
      <c r="E3" s="122"/>
      <c r="F3" s="122"/>
      <c r="G3" s="122"/>
      <c r="H3" s="122"/>
      <c r="I3" s="122"/>
      <c r="J3" s="122"/>
      <c r="K3" s="108"/>
      <c r="L3" s="108"/>
    </row>
    <row r="4" spans="1:12" ht="18.75">
      <c r="A4" s="121" t="s">
        <v>153</v>
      </c>
      <c r="B4" s="121"/>
      <c r="C4" s="121"/>
      <c r="D4" s="121"/>
      <c r="E4" s="121"/>
      <c r="F4" s="121"/>
      <c r="G4" s="121"/>
      <c r="H4" s="121"/>
      <c r="I4" s="121"/>
      <c r="J4" s="121"/>
      <c r="K4" s="107"/>
      <c r="L4" s="107"/>
    </row>
    <row r="5" spans="1:12" s="11" customFormat="1" ht="15" customHeight="1">
      <c r="A5" s="127" t="s">
        <v>162</v>
      </c>
      <c r="B5" s="127"/>
      <c r="C5" s="127"/>
      <c r="D5" s="127"/>
      <c r="E5" s="127"/>
      <c r="F5" s="127"/>
      <c r="G5" s="127"/>
      <c r="H5" s="127"/>
      <c r="I5" s="127"/>
      <c r="J5" s="127"/>
      <c r="K5" s="9"/>
      <c r="L5" s="9"/>
    </row>
    <row r="6" spans="1:12" ht="15.75" customHeight="1">
      <c r="A6" s="30"/>
      <c r="B6" s="30"/>
      <c r="C6" s="30"/>
      <c r="D6" s="15"/>
      <c r="E6" s="84"/>
      <c r="F6" s="15"/>
      <c r="G6" s="84"/>
      <c r="H6" s="101"/>
      <c r="I6" s="57"/>
      <c r="J6" s="61"/>
      <c r="K6" s="61"/>
      <c r="L6" s="61"/>
    </row>
    <row r="7" spans="4:12" ht="15.75" customHeight="1">
      <c r="D7" s="123" t="s">
        <v>154</v>
      </c>
      <c r="E7" s="124"/>
      <c r="F7" s="124"/>
      <c r="H7" s="123" t="s">
        <v>27</v>
      </c>
      <c r="I7" s="126"/>
      <c r="J7" s="126"/>
      <c r="K7" s="110"/>
      <c r="L7" s="110"/>
    </row>
    <row r="8" spans="4:12" ht="15.75" customHeight="1">
      <c r="D8" s="123" t="s">
        <v>94</v>
      </c>
      <c r="E8" s="124"/>
      <c r="F8" s="124"/>
      <c r="H8" s="123" t="s">
        <v>155</v>
      </c>
      <c r="I8" s="125"/>
      <c r="J8" s="125"/>
      <c r="K8" s="109"/>
      <c r="L8" s="109"/>
    </row>
    <row r="9" spans="3:12" ht="15.75" customHeight="1">
      <c r="C9" s="15" t="s">
        <v>15</v>
      </c>
      <c r="D9" s="31">
        <v>41274</v>
      </c>
      <c r="E9" s="58"/>
      <c r="F9" s="31">
        <v>40908</v>
      </c>
      <c r="G9" s="58"/>
      <c r="H9" s="31">
        <f>D9</f>
        <v>41274</v>
      </c>
      <c r="I9" s="58"/>
      <c r="J9" s="31">
        <f>F9</f>
        <v>40908</v>
      </c>
      <c r="K9" s="31"/>
      <c r="L9" s="31"/>
    </row>
    <row r="10" spans="3:12" ht="15.75" customHeight="1">
      <c r="C10" s="13"/>
      <c r="D10" s="15" t="s">
        <v>0</v>
      </c>
      <c r="E10" s="17"/>
      <c r="F10" s="15" t="s">
        <v>0</v>
      </c>
      <c r="G10" s="17"/>
      <c r="H10" s="15" t="s">
        <v>0</v>
      </c>
      <c r="J10" s="15" t="s">
        <v>0</v>
      </c>
      <c r="K10" s="15"/>
      <c r="L10" s="15"/>
    </row>
    <row r="11" spans="3:12" ht="15.75" customHeight="1">
      <c r="C11" s="13"/>
      <c r="D11" s="15"/>
      <c r="E11" s="17"/>
      <c r="F11" s="15"/>
      <c r="G11" s="17"/>
      <c r="H11" s="15"/>
      <c r="J11" s="15"/>
      <c r="K11" s="15"/>
      <c r="L11" s="15"/>
    </row>
    <row r="12" spans="1:12" ht="15.75" customHeight="1">
      <c r="A12" s="12" t="s">
        <v>79</v>
      </c>
      <c r="C12" s="13">
        <v>9</v>
      </c>
      <c r="D12" s="3">
        <f>+H12-1840</f>
        <v>532</v>
      </c>
      <c r="E12" s="18"/>
      <c r="F12" s="3">
        <v>133</v>
      </c>
      <c r="G12" s="18"/>
      <c r="H12" s="3">
        <v>2372</v>
      </c>
      <c r="I12" s="18"/>
      <c r="J12" s="3">
        <v>505</v>
      </c>
      <c r="K12" s="3"/>
      <c r="L12" s="3"/>
    </row>
    <row r="13" spans="4:12" ht="15.75" customHeight="1">
      <c r="D13" s="3"/>
      <c r="E13" s="18"/>
      <c r="F13" s="3"/>
      <c r="G13" s="18"/>
      <c r="H13" s="3"/>
      <c r="I13" s="18"/>
      <c r="J13" s="3"/>
      <c r="K13" s="3"/>
      <c r="L13" s="3"/>
    </row>
    <row r="14" spans="1:12" ht="15.75" customHeight="1">
      <c r="A14" s="12" t="s">
        <v>41</v>
      </c>
      <c r="C14" s="13"/>
      <c r="D14" s="4">
        <f>+H14+1696</f>
        <v>-819</v>
      </c>
      <c r="E14" s="18"/>
      <c r="F14" s="4">
        <v>0</v>
      </c>
      <c r="G14" s="18"/>
      <c r="H14" s="4">
        <v>-2515</v>
      </c>
      <c r="I14" s="18"/>
      <c r="J14" s="4">
        <v>0</v>
      </c>
      <c r="K14" s="18"/>
      <c r="L14" s="18"/>
    </row>
    <row r="15" spans="3:12" ht="15.75" customHeight="1">
      <c r="C15" s="13"/>
      <c r="D15" s="3"/>
      <c r="E15" s="18"/>
      <c r="F15" s="3"/>
      <c r="G15" s="18"/>
      <c r="H15" s="3"/>
      <c r="I15" s="18"/>
      <c r="J15" s="3"/>
      <c r="K15" s="3"/>
      <c r="L15" s="3"/>
    </row>
    <row r="16" spans="1:12" ht="15.75" customHeight="1">
      <c r="A16" s="12" t="s">
        <v>147</v>
      </c>
      <c r="C16" s="13"/>
      <c r="D16" s="3">
        <f>SUM(D12:D14)</f>
        <v>-287</v>
      </c>
      <c r="E16" s="18"/>
      <c r="F16" s="3">
        <f>SUM(F12:F14)</f>
        <v>133</v>
      </c>
      <c r="G16" s="18"/>
      <c r="H16" s="3">
        <f>SUM(H12:H14)</f>
        <v>-143</v>
      </c>
      <c r="I16" s="18"/>
      <c r="J16" s="3">
        <f>SUM(J12:J14)</f>
        <v>505</v>
      </c>
      <c r="K16" s="3"/>
      <c r="L16" s="3"/>
    </row>
    <row r="17" spans="3:12" ht="15.75" customHeight="1">
      <c r="C17" s="13"/>
      <c r="D17" s="99"/>
      <c r="E17" s="80"/>
      <c r="F17" s="3"/>
      <c r="G17" s="80"/>
      <c r="H17" s="99"/>
      <c r="I17" s="18"/>
      <c r="J17" s="3"/>
      <c r="K17" s="3"/>
      <c r="L17" s="3"/>
    </row>
    <row r="18" spans="1:12" ht="15.75" customHeight="1">
      <c r="A18" s="12" t="s">
        <v>81</v>
      </c>
      <c r="C18" s="13"/>
      <c r="D18" s="3">
        <f>+H18-6382</f>
        <v>340</v>
      </c>
      <c r="E18" s="18"/>
      <c r="F18" s="3">
        <v>-7</v>
      </c>
      <c r="G18" s="18"/>
      <c r="H18" s="3">
        <v>6722</v>
      </c>
      <c r="I18" s="18"/>
      <c r="J18" s="3">
        <v>18</v>
      </c>
      <c r="K18" s="3"/>
      <c r="L18" s="3"/>
    </row>
    <row r="19" spans="3:12" ht="15.75" customHeight="1">
      <c r="C19" s="13"/>
      <c r="D19" s="99"/>
      <c r="E19" s="80"/>
      <c r="F19" s="3"/>
      <c r="G19" s="80"/>
      <c r="H19" s="99"/>
      <c r="I19" s="18"/>
      <c r="J19" s="3"/>
      <c r="K19" s="3"/>
      <c r="L19" s="3"/>
    </row>
    <row r="20" spans="1:12" ht="15.75" customHeight="1">
      <c r="A20" s="12" t="s">
        <v>34</v>
      </c>
      <c r="C20" s="13"/>
      <c r="D20" s="3">
        <f>+H20+9945</f>
        <v>-13712</v>
      </c>
      <c r="E20" s="18"/>
      <c r="F20" s="3">
        <v>-8572</v>
      </c>
      <c r="G20" s="18"/>
      <c r="H20" s="3">
        <v>-23657</v>
      </c>
      <c r="I20" s="18"/>
      <c r="J20" s="3">
        <v>-11495</v>
      </c>
      <c r="K20" s="3"/>
      <c r="L20" s="3"/>
    </row>
    <row r="21" spans="3:12" ht="15.75" customHeight="1">
      <c r="C21" s="13"/>
      <c r="D21" s="100"/>
      <c r="E21" s="80"/>
      <c r="F21" s="4"/>
      <c r="G21" s="80"/>
      <c r="H21" s="100"/>
      <c r="I21" s="18"/>
      <c r="J21" s="4"/>
      <c r="K21" s="18"/>
      <c r="L21" s="18"/>
    </row>
    <row r="22" spans="1:12" ht="15.75" customHeight="1">
      <c r="A22" s="12" t="s">
        <v>183</v>
      </c>
      <c r="C22" s="13"/>
      <c r="D22" s="3">
        <f>SUM(D16:D21)</f>
        <v>-13659</v>
      </c>
      <c r="E22" s="18"/>
      <c r="F22" s="3">
        <f>SUM(F16:F21)</f>
        <v>-8446</v>
      </c>
      <c r="G22" s="18"/>
      <c r="H22" s="3">
        <f>SUM(H16:H21)</f>
        <v>-17078</v>
      </c>
      <c r="I22" s="18"/>
      <c r="J22" s="3">
        <f>SUM(J16:J21)</f>
        <v>-10972</v>
      </c>
      <c r="K22" s="3"/>
      <c r="L22" s="3"/>
    </row>
    <row r="23" spans="3:12" ht="15.75" customHeight="1">
      <c r="C23" s="13"/>
      <c r="D23" s="3"/>
      <c r="E23" s="18"/>
      <c r="F23" s="3"/>
      <c r="G23" s="18"/>
      <c r="H23" s="3"/>
      <c r="I23" s="18"/>
      <c r="J23" s="3"/>
      <c r="K23" s="3"/>
      <c r="L23" s="3"/>
    </row>
    <row r="24" spans="1:12" ht="15.75" customHeight="1">
      <c r="A24" s="12" t="s">
        <v>14</v>
      </c>
      <c r="C24" s="13"/>
      <c r="D24" s="3">
        <f>+H24+8489</f>
        <v>-4306</v>
      </c>
      <c r="E24" s="18"/>
      <c r="F24" s="3">
        <v>-589</v>
      </c>
      <c r="G24" s="18"/>
      <c r="H24" s="3">
        <v>-12795</v>
      </c>
      <c r="I24" s="18"/>
      <c r="J24" s="3">
        <v>-1541</v>
      </c>
      <c r="K24" s="3"/>
      <c r="L24" s="3"/>
    </row>
    <row r="25" spans="3:12" ht="15.75" customHeight="1">
      <c r="C25" s="13"/>
      <c r="D25" s="99"/>
      <c r="E25" s="80"/>
      <c r="F25" s="3"/>
      <c r="G25" s="80"/>
      <c r="H25" s="99"/>
      <c r="I25" s="18"/>
      <c r="J25" s="3"/>
      <c r="K25" s="3"/>
      <c r="L25" s="3"/>
    </row>
    <row r="26" spans="1:12" ht="15.75" customHeight="1">
      <c r="A26" s="12" t="s">
        <v>80</v>
      </c>
      <c r="C26" s="13"/>
      <c r="D26" s="3">
        <f>+H26-3584</f>
        <v>-6284</v>
      </c>
      <c r="E26" s="18"/>
      <c r="F26" s="3">
        <v>-2616</v>
      </c>
      <c r="G26" s="18"/>
      <c r="H26" s="3">
        <v>-2700</v>
      </c>
      <c r="I26" s="18"/>
      <c r="J26" s="3">
        <v>1978</v>
      </c>
      <c r="K26" s="3"/>
      <c r="L26" s="3"/>
    </row>
    <row r="27" spans="3:12" ht="15.75" customHeight="1">
      <c r="C27" s="13"/>
      <c r="D27" s="4"/>
      <c r="E27" s="18"/>
      <c r="F27" s="4"/>
      <c r="G27" s="18"/>
      <c r="H27" s="4"/>
      <c r="I27" s="18"/>
      <c r="J27" s="4"/>
      <c r="K27" s="18"/>
      <c r="L27" s="18"/>
    </row>
    <row r="28" spans="1:12" ht="15.75" customHeight="1">
      <c r="A28" s="14" t="s">
        <v>170</v>
      </c>
      <c r="C28" s="13"/>
      <c r="D28" s="3">
        <f>SUM(D22:D27)</f>
        <v>-24249</v>
      </c>
      <c r="E28" s="18"/>
      <c r="F28" s="3">
        <f>SUM(F22:F27)</f>
        <v>-11651</v>
      </c>
      <c r="G28" s="18"/>
      <c r="H28" s="3">
        <f>SUM(H22:H27)</f>
        <v>-32573</v>
      </c>
      <c r="I28" s="18"/>
      <c r="J28" s="3">
        <f>SUM(J22:J27)</f>
        <v>-10535</v>
      </c>
      <c r="K28" s="3"/>
      <c r="L28" s="3"/>
    </row>
    <row r="29" spans="1:12" ht="15.75">
      <c r="A29" s="14"/>
      <c r="C29" s="13"/>
      <c r="D29" s="99"/>
      <c r="E29" s="80"/>
      <c r="F29" s="3"/>
      <c r="G29" s="80"/>
      <c r="H29" s="99"/>
      <c r="I29" s="18"/>
      <c r="J29" s="3"/>
      <c r="K29" s="3"/>
      <c r="L29" s="3"/>
    </row>
    <row r="30" spans="1:12" ht="15.75" customHeight="1">
      <c r="A30" s="12" t="s">
        <v>39</v>
      </c>
      <c r="C30" s="13">
        <v>20</v>
      </c>
      <c r="D30" s="18">
        <f>+H30-157</f>
        <v>734</v>
      </c>
      <c r="E30" s="18"/>
      <c r="F30" s="18">
        <v>-201</v>
      </c>
      <c r="G30" s="18"/>
      <c r="H30" s="18">
        <v>891</v>
      </c>
      <c r="I30" s="18"/>
      <c r="J30" s="18">
        <v>-1380</v>
      </c>
      <c r="K30" s="18"/>
      <c r="L30" s="18"/>
    </row>
    <row r="31" spans="3:12" ht="15.75" customHeight="1">
      <c r="C31" s="13"/>
      <c r="D31" s="18"/>
      <c r="E31" s="18"/>
      <c r="F31" s="18"/>
      <c r="G31" s="18"/>
      <c r="H31" s="18"/>
      <c r="I31" s="18"/>
      <c r="J31" s="18"/>
      <c r="K31" s="18"/>
      <c r="L31" s="18"/>
    </row>
    <row r="32" spans="1:12" ht="15.75" customHeight="1">
      <c r="A32" s="14" t="s">
        <v>184</v>
      </c>
      <c r="C32" s="13"/>
      <c r="D32" s="86">
        <f>SUM(D28:D30)</f>
        <v>-23515</v>
      </c>
      <c r="E32" s="18"/>
      <c r="F32" s="86">
        <f>SUM(F28:F30)</f>
        <v>-11852</v>
      </c>
      <c r="G32" s="18"/>
      <c r="H32" s="86">
        <f>SUM(H28:H30)</f>
        <v>-31682</v>
      </c>
      <c r="I32" s="18"/>
      <c r="J32" s="86">
        <f>SUM(J28:J30)</f>
        <v>-11915</v>
      </c>
      <c r="K32" s="105"/>
      <c r="L32" s="105"/>
    </row>
    <row r="33" spans="1:12" ht="15.75">
      <c r="A33" s="14"/>
      <c r="C33" s="13"/>
      <c r="D33" s="80"/>
      <c r="E33" s="80"/>
      <c r="F33" s="18"/>
      <c r="G33" s="80"/>
      <c r="H33" s="80"/>
      <c r="I33" s="18"/>
      <c r="J33" s="18"/>
      <c r="K33" s="18"/>
      <c r="L33" s="18"/>
    </row>
    <row r="34" spans="1:12" ht="15.75" customHeight="1">
      <c r="A34" s="14" t="s">
        <v>186</v>
      </c>
      <c r="C34" s="13"/>
      <c r="D34" s="82"/>
      <c r="E34" s="82"/>
      <c r="G34" s="82"/>
      <c r="I34" s="12"/>
      <c r="J34" s="12"/>
      <c r="K34" s="12"/>
      <c r="L34" s="12"/>
    </row>
    <row r="35" spans="1:12" ht="15.75" customHeight="1">
      <c r="A35" s="12" t="s">
        <v>185</v>
      </c>
      <c r="C35" s="13"/>
      <c r="D35" s="18">
        <f>+H35-110</f>
        <v>445</v>
      </c>
      <c r="E35" s="18">
        <f>+I35</f>
        <v>0</v>
      </c>
      <c r="F35" s="18">
        <v>-92</v>
      </c>
      <c r="G35" s="18"/>
      <c r="H35" s="18">
        <v>555</v>
      </c>
      <c r="I35" s="18"/>
      <c r="J35" s="18">
        <v>1831</v>
      </c>
      <c r="K35" s="18"/>
      <c r="L35" s="18"/>
    </row>
    <row r="36" spans="3:12" ht="15.75" customHeight="1">
      <c r="C36" s="13"/>
      <c r="D36" s="18"/>
      <c r="E36" s="18"/>
      <c r="F36" s="18"/>
      <c r="G36" s="18"/>
      <c r="H36" s="18"/>
      <c r="I36" s="18"/>
      <c r="J36" s="18"/>
      <c r="K36" s="18"/>
      <c r="L36" s="18"/>
    </row>
    <row r="37" spans="1:12" ht="15.75" customHeight="1" thickBot="1">
      <c r="A37" s="14" t="s">
        <v>161</v>
      </c>
      <c r="C37" s="13"/>
      <c r="D37" s="5">
        <f>SUM(D32:D36)</f>
        <v>-23070</v>
      </c>
      <c r="E37" s="18"/>
      <c r="F37" s="5">
        <f>SUM(F32:F36)</f>
        <v>-11944</v>
      </c>
      <c r="G37" s="18"/>
      <c r="H37" s="5">
        <f>SUM(H32:H36)</f>
        <v>-31127</v>
      </c>
      <c r="I37" s="18"/>
      <c r="J37" s="5">
        <f>SUM(J32:J36)</f>
        <v>-10084</v>
      </c>
      <c r="K37" s="18"/>
      <c r="L37" s="18"/>
    </row>
    <row r="38" spans="3:12" ht="15.75" customHeight="1" thickTop="1">
      <c r="C38" s="13"/>
      <c r="D38" s="99"/>
      <c r="E38" s="80"/>
      <c r="F38" s="3"/>
      <c r="G38" s="80"/>
      <c r="H38" s="99"/>
      <c r="I38" s="18"/>
      <c r="J38" s="3"/>
      <c r="K38" s="3"/>
      <c r="L38" s="3"/>
    </row>
    <row r="39" spans="1:12" ht="15.75" customHeight="1">
      <c r="A39" s="50" t="s">
        <v>187</v>
      </c>
      <c r="B39" s="17"/>
      <c r="C39" s="32"/>
      <c r="D39" s="80"/>
      <c r="E39" s="80"/>
      <c r="F39" s="18"/>
      <c r="G39" s="80"/>
      <c r="H39" s="80"/>
      <c r="I39" s="18"/>
      <c r="J39" s="18"/>
      <c r="K39" s="18"/>
      <c r="L39" s="18"/>
    </row>
    <row r="40" spans="1:12" ht="15.75" customHeight="1">
      <c r="A40" s="17" t="s">
        <v>102</v>
      </c>
      <c r="B40" s="17"/>
      <c r="C40" s="32"/>
      <c r="D40" s="18">
        <f>+H40+7879</f>
        <v>-23459</v>
      </c>
      <c r="E40" s="18"/>
      <c r="F40" s="18">
        <v>-11852</v>
      </c>
      <c r="G40" s="18"/>
      <c r="H40" s="18">
        <f>+H42-H41</f>
        <v>-31338</v>
      </c>
      <c r="I40" s="18"/>
      <c r="J40" s="18">
        <f>+J32</f>
        <v>-11915</v>
      </c>
      <c r="K40" s="18"/>
      <c r="L40" s="18"/>
    </row>
    <row r="41" spans="1:12" ht="15.75" customHeight="1">
      <c r="A41" s="17" t="s">
        <v>107</v>
      </c>
      <c r="B41" s="17"/>
      <c r="C41" s="32"/>
      <c r="D41" s="18">
        <f>+H41+288</f>
        <v>-56</v>
      </c>
      <c r="E41" s="18"/>
      <c r="F41" s="18">
        <v>0</v>
      </c>
      <c r="G41" s="18"/>
      <c r="H41" s="18">
        <v>-344</v>
      </c>
      <c r="I41" s="18"/>
      <c r="J41" s="18">
        <v>0</v>
      </c>
      <c r="K41" s="18"/>
      <c r="L41" s="18"/>
    </row>
    <row r="42" spans="2:12" ht="15.75" customHeight="1" thickBot="1">
      <c r="B42" s="17"/>
      <c r="C42" s="32"/>
      <c r="D42" s="5">
        <f>SUM(D40:D41)</f>
        <v>-23515</v>
      </c>
      <c r="E42" s="18"/>
      <c r="F42" s="5">
        <f>SUM(F40:F41)</f>
        <v>-11852</v>
      </c>
      <c r="G42" s="18"/>
      <c r="H42" s="5">
        <f>+H32</f>
        <v>-31682</v>
      </c>
      <c r="I42" s="18"/>
      <c r="J42" s="5">
        <f>SUM(J40:J41)</f>
        <v>-11915</v>
      </c>
      <c r="K42" s="18"/>
      <c r="L42" s="18"/>
    </row>
    <row r="43" spans="2:12" ht="15.75" customHeight="1" thickTop="1">
      <c r="B43" s="17"/>
      <c r="C43" s="32"/>
      <c r="D43" s="18"/>
      <c r="E43" s="18"/>
      <c r="F43" s="18"/>
      <c r="G43" s="18"/>
      <c r="H43" s="18"/>
      <c r="I43" s="18"/>
      <c r="J43" s="18"/>
      <c r="K43" s="18"/>
      <c r="L43" s="18"/>
    </row>
    <row r="44" spans="1:12" ht="15.75" customHeight="1">
      <c r="A44" s="14" t="s">
        <v>188</v>
      </c>
      <c r="B44" s="17"/>
      <c r="C44" s="32"/>
      <c r="D44" s="80"/>
      <c r="E44" s="80"/>
      <c r="F44" s="18"/>
      <c r="G44" s="80"/>
      <c r="H44" s="80"/>
      <c r="I44" s="18"/>
      <c r="J44" s="18"/>
      <c r="K44" s="18"/>
      <c r="L44" s="18"/>
    </row>
    <row r="45" spans="1:12" ht="15.75" customHeight="1">
      <c r="A45" s="17" t="s">
        <v>102</v>
      </c>
      <c r="B45" s="17"/>
      <c r="C45" s="32"/>
      <c r="D45" s="18">
        <f>+H45+7769</f>
        <v>-23014</v>
      </c>
      <c r="E45" s="18"/>
      <c r="F45" s="18">
        <f>F37</f>
        <v>-11944</v>
      </c>
      <c r="G45" s="18"/>
      <c r="H45" s="18">
        <f>+H47-H46</f>
        <v>-30783</v>
      </c>
      <c r="I45" s="18"/>
      <c r="J45" s="18">
        <f>J37</f>
        <v>-10084</v>
      </c>
      <c r="K45" s="18"/>
      <c r="L45" s="18"/>
    </row>
    <row r="46" spans="1:12" ht="15.75" customHeight="1">
      <c r="A46" s="17" t="s">
        <v>107</v>
      </c>
      <c r="B46" s="17"/>
      <c r="C46" s="32"/>
      <c r="D46" s="18">
        <f>+H46+288</f>
        <v>-56</v>
      </c>
      <c r="E46" s="18"/>
      <c r="F46" s="18">
        <v>0</v>
      </c>
      <c r="G46" s="18"/>
      <c r="H46" s="18">
        <v>-344</v>
      </c>
      <c r="I46" s="18"/>
      <c r="J46" s="18">
        <v>0</v>
      </c>
      <c r="K46" s="18"/>
      <c r="L46" s="18"/>
    </row>
    <row r="47" spans="1:12" ht="15.75" customHeight="1" thickBot="1">
      <c r="A47" s="17"/>
      <c r="B47" s="17"/>
      <c r="C47" s="32"/>
      <c r="D47" s="5">
        <f>SUM(D45:D46)</f>
        <v>-23070</v>
      </c>
      <c r="E47" s="18"/>
      <c r="F47" s="5">
        <f>SUM(F45:F46)</f>
        <v>-11944</v>
      </c>
      <c r="G47" s="18"/>
      <c r="H47" s="5">
        <f>+H37</f>
        <v>-31127</v>
      </c>
      <c r="I47" s="18"/>
      <c r="J47" s="5">
        <f>SUM(J45:J46)</f>
        <v>-10084</v>
      </c>
      <c r="K47" s="18"/>
      <c r="L47" s="18"/>
    </row>
    <row r="48" spans="3:12" ht="15.75" customHeight="1" thickTop="1">
      <c r="C48" s="13"/>
      <c r="D48" s="99"/>
      <c r="E48" s="80"/>
      <c r="F48" s="3"/>
      <c r="G48" s="80"/>
      <c r="H48" s="99"/>
      <c r="I48" s="18"/>
      <c r="J48" s="63"/>
      <c r="K48" s="63"/>
      <c r="L48" s="63"/>
    </row>
    <row r="49" spans="1:12" ht="15.75" customHeight="1">
      <c r="A49" s="12" t="s">
        <v>148</v>
      </c>
      <c r="C49" s="13"/>
      <c r="E49" s="12"/>
      <c r="G49" s="12"/>
      <c r="H49" s="12"/>
      <c r="I49" s="12"/>
      <c r="J49" s="12"/>
      <c r="K49" s="12"/>
      <c r="L49" s="12"/>
    </row>
    <row r="50" spans="1:12" ht="15.75" customHeight="1">
      <c r="A50" s="12" t="s">
        <v>125</v>
      </c>
      <c r="C50" s="13">
        <v>26</v>
      </c>
      <c r="D50" s="103">
        <f>+D40/363232*100</f>
        <v>-6.458406748304115</v>
      </c>
      <c r="E50" s="18"/>
      <c r="F50" s="104">
        <v>-2.51</v>
      </c>
      <c r="G50" s="18"/>
      <c r="H50" s="103">
        <f>+H40/317319*100</f>
        <v>-9.875866241857564</v>
      </c>
      <c r="I50" s="18"/>
      <c r="J50" s="103">
        <v>-4.27</v>
      </c>
      <c r="K50" s="59"/>
      <c r="L50" s="59"/>
    </row>
    <row r="51" spans="3:12" ht="15.75" customHeight="1">
      <c r="C51" s="13"/>
      <c r="D51" s="59"/>
      <c r="E51" s="18"/>
      <c r="F51" s="59"/>
      <c r="G51" s="18"/>
      <c r="H51" s="59"/>
      <c r="I51" s="18"/>
      <c r="J51" s="59"/>
      <c r="K51" s="59"/>
      <c r="L51" s="59"/>
    </row>
    <row r="52" spans="1:12" ht="15.75" customHeight="1">
      <c r="A52" s="12" t="s">
        <v>149</v>
      </c>
      <c r="C52" s="13"/>
      <c r="D52" s="3"/>
      <c r="E52" s="18"/>
      <c r="F52" s="3"/>
      <c r="G52" s="18"/>
      <c r="H52" s="3"/>
      <c r="I52" s="18"/>
      <c r="J52" s="63"/>
      <c r="K52" s="63"/>
      <c r="L52" s="63"/>
    </row>
    <row r="53" spans="1:12" ht="15.75" customHeight="1">
      <c r="A53" s="12" t="s">
        <v>125</v>
      </c>
      <c r="C53" s="13">
        <v>26</v>
      </c>
      <c r="D53" s="116" t="s">
        <v>190</v>
      </c>
      <c r="E53" s="18"/>
      <c r="F53" s="104">
        <v>-2.51</v>
      </c>
      <c r="G53" s="18"/>
      <c r="H53" s="116" t="s">
        <v>190</v>
      </c>
      <c r="I53" s="18"/>
      <c r="J53" s="103">
        <v>-4.27</v>
      </c>
      <c r="K53" s="59"/>
      <c r="L53" s="59"/>
    </row>
    <row r="54" spans="3:12" ht="15.75" customHeight="1">
      <c r="C54" s="13"/>
      <c r="D54" s="3"/>
      <c r="E54" s="80"/>
      <c r="F54" s="3"/>
      <c r="G54" s="80"/>
      <c r="H54" s="99"/>
      <c r="I54" s="18"/>
      <c r="J54" s="63"/>
      <c r="K54" s="63"/>
      <c r="L54" s="63"/>
    </row>
    <row r="55" spans="3:12" ht="15.75" customHeight="1">
      <c r="C55" s="13"/>
      <c r="D55" s="3"/>
      <c r="E55" s="80"/>
      <c r="F55" s="3"/>
      <c r="G55" s="80"/>
      <c r="H55" s="99"/>
      <c r="I55" s="18"/>
      <c r="J55" s="63"/>
      <c r="K55" s="63"/>
      <c r="L55" s="63"/>
    </row>
    <row r="56" spans="1:12" ht="16.5" customHeight="1">
      <c r="A56" s="120" t="s">
        <v>121</v>
      </c>
      <c r="B56" s="120"/>
      <c r="C56" s="120"/>
      <c r="D56" s="120"/>
      <c r="E56" s="120"/>
      <c r="F56" s="120"/>
      <c r="G56" s="120"/>
      <c r="H56" s="120"/>
      <c r="I56" s="120"/>
      <c r="J56" s="120"/>
      <c r="K56" s="106"/>
      <c r="L56" s="106"/>
    </row>
    <row r="57" spans="1:12" ht="16.5" customHeight="1">
      <c r="A57" s="120"/>
      <c r="B57" s="120"/>
      <c r="C57" s="120"/>
      <c r="D57" s="120"/>
      <c r="E57" s="120"/>
      <c r="F57" s="120"/>
      <c r="G57" s="120"/>
      <c r="H57" s="120"/>
      <c r="I57" s="120"/>
      <c r="J57" s="120"/>
      <c r="K57" s="106"/>
      <c r="L57" s="106"/>
    </row>
    <row r="58" spans="1:12" ht="16.5" customHeight="1">
      <c r="A58" s="120"/>
      <c r="B58" s="120"/>
      <c r="C58" s="120"/>
      <c r="D58" s="120"/>
      <c r="E58" s="120"/>
      <c r="F58" s="120"/>
      <c r="G58" s="120"/>
      <c r="H58" s="120"/>
      <c r="I58" s="120"/>
      <c r="J58" s="120"/>
      <c r="K58" s="106"/>
      <c r="L58" s="106"/>
    </row>
    <row r="59" spans="10:12" ht="15.75">
      <c r="J59" s="78" t="s">
        <v>111</v>
      </c>
      <c r="K59" s="78"/>
      <c r="L59" s="78"/>
    </row>
  </sheetData>
  <sheetProtection/>
  <mergeCells count="10">
    <mergeCell ref="A56:J58"/>
    <mergeCell ref="A4:J4"/>
    <mergeCell ref="A1:J1"/>
    <mergeCell ref="A3:J3"/>
    <mergeCell ref="D8:F8"/>
    <mergeCell ref="H8:J8"/>
    <mergeCell ref="D7:F7"/>
    <mergeCell ref="H7:J7"/>
    <mergeCell ref="A5:J5"/>
    <mergeCell ref="A2:J2"/>
  </mergeCells>
  <printOptions/>
  <pageMargins left="0.56" right="0.37" top="0.65" bottom="0.5" header="0.5" footer="0.5"/>
  <pageSetup fitToHeight="1" fitToWidth="1"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Q64"/>
  <sheetViews>
    <sheetView view="pageBreakPreview" zoomScale="75" zoomScaleNormal="75" zoomScaleSheetLayoutView="75" zoomScalePageLayoutView="0" workbookViewId="0" topLeftCell="C1">
      <selection activeCell="A1" sqref="A1:L1"/>
    </sheetView>
  </sheetViews>
  <sheetFormatPr defaultColWidth="9.140625" defaultRowHeight="12.75"/>
  <cols>
    <col min="1" max="1" width="11.140625" style="12" bestFit="1" customWidth="1"/>
    <col min="2" max="2" width="39.8515625" style="12" customWidth="1"/>
    <col min="3" max="5" width="13.8515625" style="12" customWidth="1"/>
    <col min="6" max="6" width="20.28125" style="12" customWidth="1"/>
    <col min="7" max="7" width="19.28125" style="12" customWidth="1"/>
    <col min="8" max="8" width="13.140625" style="12" customWidth="1"/>
    <col min="9" max="9" width="20.8515625" style="12" customWidth="1"/>
    <col min="10" max="10" width="15.00390625" style="12" customWidth="1"/>
    <col min="11" max="11" width="17.7109375" style="12" bestFit="1" customWidth="1"/>
    <col min="12" max="12" width="14.421875" style="12" customWidth="1"/>
    <col min="13" max="13" width="9.140625" style="12" hidden="1" customWidth="1"/>
    <col min="14" max="16384" width="9.140625" style="12" customWidth="1"/>
  </cols>
  <sheetData>
    <row r="1" spans="1:12" ht="24.75" customHeight="1">
      <c r="A1" s="128" t="s">
        <v>133</v>
      </c>
      <c r="B1" s="128"/>
      <c r="C1" s="128"/>
      <c r="D1" s="128"/>
      <c r="E1" s="128"/>
      <c r="F1" s="128"/>
      <c r="G1" s="128"/>
      <c r="H1" s="128"/>
      <c r="I1" s="128"/>
      <c r="J1" s="128"/>
      <c r="K1" s="128"/>
      <c r="L1" s="128"/>
    </row>
    <row r="2" spans="1:12" ht="24.75" customHeight="1">
      <c r="A2" s="128" t="s">
        <v>134</v>
      </c>
      <c r="B2" s="128"/>
      <c r="C2" s="128"/>
      <c r="D2" s="128"/>
      <c r="E2" s="128"/>
      <c r="F2" s="128"/>
      <c r="G2" s="128"/>
      <c r="H2" s="128"/>
      <c r="I2" s="128"/>
      <c r="J2" s="128"/>
      <c r="K2" s="128"/>
      <c r="L2" s="128"/>
    </row>
    <row r="3" spans="1:12" ht="18.75">
      <c r="A3" s="128" t="s">
        <v>31</v>
      </c>
      <c r="B3" s="128"/>
      <c r="C3" s="128"/>
      <c r="D3" s="128"/>
      <c r="E3" s="128"/>
      <c r="F3" s="128"/>
      <c r="G3" s="128"/>
      <c r="H3" s="128"/>
      <c r="I3" s="128"/>
      <c r="J3" s="128"/>
      <c r="K3" s="128"/>
      <c r="L3" s="128"/>
    </row>
    <row r="4" spans="1:12" ht="18.75">
      <c r="A4" s="128" t="str">
        <f>'IS'!A4</f>
        <v>FOR THE QUARTER ENDED 31 DECEMBER 2012</v>
      </c>
      <c r="B4" s="128"/>
      <c r="C4" s="128"/>
      <c r="D4" s="128"/>
      <c r="E4" s="128"/>
      <c r="F4" s="128"/>
      <c r="G4" s="128"/>
      <c r="H4" s="128"/>
      <c r="I4" s="128"/>
      <c r="J4" s="128"/>
      <c r="K4" s="128"/>
      <c r="L4" s="128"/>
    </row>
    <row r="5" spans="1:17" s="11" customFormat="1" ht="15" customHeight="1">
      <c r="A5" s="127" t="s">
        <v>162</v>
      </c>
      <c r="B5" s="127"/>
      <c r="C5" s="127"/>
      <c r="D5" s="127"/>
      <c r="E5" s="127"/>
      <c r="F5" s="127"/>
      <c r="G5" s="127"/>
      <c r="H5" s="127"/>
      <c r="I5" s="127"/>
      <c r="J5" s="127"/>
      <c r="K5" s="127"/>
      <c r="L5" s="127"/>
      <c r="M5" s="127"/>
      <c r="N5" s="7"/>
      <c r="O5" s="10"/>
      <c r="P5" s="10"/>
      <c r="Q5" s="10"/>
    </row>
    <row r="6" spans="1:17" s="11" customFormat="1" ht="15" customHeight="1">
      <c r="A6" s="9"/>
      <c r="B6" s="9"/>
      <c r="C6" s="9"/>
      <c r="D6" s="9"/>
      <c r="E6" s="9"/>
      <c r="F6" s="9"/>
      <c r="G6" s="9"/>
      <c r="H6" s="9"/>
      <c r="I6" s="9"/>
      <c r="J6" s="9"/>
      <c r="K6" s="9"/>
      <c r="L6" s="9"/>
      <c r="M6" s="9"/>
      <c r="N6" s="7"/>
      <c r="O6" s="10"/>
      <c r="P6" s="10"/>
      <c r="Q6" s="10"/>
    </row>
    <row r="7" spans="3:12" ht="15.75">
      <c r="C7" s="123" t="s">
        <v>28</v>
      </c>
      <c r="D7" s="123"/>
      <c r="E7" s="123"/>
      <c r="F7" s="123"/>
      <c r="G7" s="123"/>
      <c r="H7" s="123"/>
      <c r="I7" s="123"/>
      <c r="J7" s="129"/>
      <c r="K7" s="15" t="s">
        <v>108</v>
      </c>
      <c r="L7" s="15" t="s">
        <v>29</v>
      </c>
    </row>
    <row r="8" spans="4:12" ht="15.75">
      <c r="D8" s="123" t="s">
        <v>146</v>
      </c>
      <c r="E8" s="123"/>
      <c r="F8" s="125"/>
      <c r="G8" s="125"/>
      <c r="H8" s="125"/>
      <c r="I8" s="15" t="s">
        <v>11</v>
      </c>
      <c r="J8" s="15"/>
      <c r="K8" s="15" t="s">
        <v>52</v>
      </c>
      <c r="L8" s="15" t="s">
        <v>53</v>
      </c>
    </row>
    <row r="9" spans="9:11" ht="15.75">
      <c r="I9" s="13"/>
      <c r="J9" s="13"/>
      <c r="K9" s="13"/>
    </row>
    <row r="10" spans="1:12" ht="15.75">
      <c r="A10" s="24"/>
      <c r="C10" s="15" t="s">
        <v>3</v>
      </c>
      <c r="D10" s="15" t="s">
        <v>3</v>
      </c>
      <c r="E10" s="15" t="s">
        <v>90</v>
      </c>
      <c r="F10" s="15" t="s">
        <v>51</v>
      </c>
      <c r="G10" s="15" t="s">
        <v>92</v>
      </c>
      <c r="H10" s="15" t="s">
        <v>101</v>
      </c>
      <c r="I10" s="15" t="s">
        <v>165</v>
      </c>
      <c r="J10" s="15"/>
      <c r="K10" s="15"/>
      <c r="L10" s="15"/>
    </row>
    <row r="11" spans="3:12" ht="15.75">
      <c r="C11" s="15" t="s">
        <v>4</v>
      </c>
      <c r="D11" s="15" t="s">
        <v>70</v>
      </c>
      <c r="E11" s="15" t="s">
        <v>91</v>
      </c>
      <c r="F11" s="15" t="s">
        <v>50</v>
      </c>
      <c r="G11" s="15" t="s">
        <v>50</v>
      </c>
      <c r="H11" s="15" t="s">
        <v>167</v>
      </c>
      <c r="I11" s="15" t="s">
        <v>166</v>
      </c>
      <c r="J11" s="15" t="s">
        <v>29</v>
      </c>
      <c r="K11" s="15"/>
      <c r="L11" s="14"/>
    </row>
    <row r="12" spans="3:12" ht="15.75">
      <c r="C12" s="15" t="s">
        <v>0</v>
      </c>
      <c r="D12" s="15" t="s">
        <v>0</v>
      </c>
      <c r="E12" s="15" t="s">
        <v>0</v>
      </c>
      <c r="F12" s="15" t="s">
        <v>0</v>
      </c>
      <c r="G12" s="15" t="s">
        <v>0</v>
      </c>
      <c r="H12" s="15" t="s">
        <v>0</v>
      </c>
      <c r="I12" s="15" t="s">
        <v>0</v>
      </c>
      <c r="J12" s="15" t="s">
        <v>0</v>
      </c>
      <c r="K12" s="15" t="s">
        <v>0</v>
      </c>
      <c r="L12" s="15" t="s">
        <v>0</v>
      </c>
    </row>
    <row r="14" spans="1:12" ht="15.75">
      <c r="A14" s="25" t="s">
        <v>155</v>
      </c>
      <c r="C14" s="13"/>
      <c r="D14" s="13"/>
      <c r="E14" s="13"/>
      <c r="F14" s="13"/>
      <c r="G14" s="13"/>
      <c r="H14" s="13"/>
      <c r="I14" s="13"/>
      <c r="J14" s="13"/>
      <c r="K14" s="13"/>
      <c r="L14" s="13"/>
    </row>
    <row r="15" spans="1:12" ht="15.75">
      <c r="A15" s="37" t="s">
        <v>156</v>
      </c>
      <c r="C15" s="13"/>
      <c r="D15" s="13"/>
      <c r="E15" s="13"/>
      <c r="F15" s="13"/>
      <c r="G15" s="13"/>
      <c r="H15" s="13"/>
      <c r="I15" s="13"/>
      <c r="J15" s="13"/>
      <c r="K15" s="13"/>
      <c r="L15" s="13"/>
    </row>
    <row r="16" spans="1:12" s="14" customFormat="1" ht="15.75">
      <c r="A16" s="12" t="s">
        <v>122</v>
      </c>
      <c r="C16" s="6">
        <v>287901</v>
      </c>
      <c r="D16" s="6">
        <v>1104</v>
      </c>
      <c r="E16" s="2">
        <v>-155</v>
      </c>
      <c r="F16" s="6">
        <v>74720</v>
      </c>
      <c r="G16" s="2">
        <v>-455</v>
      </c>
      <c r="H16" s="6">
        <v>3496</v>
      </c>
      <c r="I16" s="2">
        <v>-115058</v>
      </c>
      <c r="J16" s="2">
        <f>SUM(C16:I16)</f>
        <v>251553</v>
      </c>
      <c r="K16" s="2">
        <v>28510</v>
      </c>
      <c r="L16" s="6">
        <f>SUM(J16:K16)</f>
        <v>280063</v>
      </c>
    </row>
    <row r="17" spans="1:12" s="14" customFormat="1" ht="15.75">
      <c r="A17" s="12"/>
      <c r="C17" s="6"/>
      <c r="D17" s="6"/>
      <c r="E17" s="2"/>
      <c r="F17" s="6"/>
      <c r="G17" s="2"/>
      <c r="H17" s="6"/>
      <c r="I17" s="2"/>
      <c r="J17" s="2"/>
      <c r="K17" s="2"/>
      <c r="L17" s="6"/>
    </row>
    <row r="18" spans="1:12" s="14" customFormat="1" ht="15.75">
      <c r="A18" s="73" t="s">
        <v>197</v>
      </c>
      <c r="C18" s="28">
        <v>0</v>
      </c>
      <c r="D18" s="28">
        <v>0</v>
      </c>
      <c r="E18" s="72">
        <v>0</v>
      </c>
      <c r="F18" s="28">
        <v>0</v>
      </c>
      <c r="G18" s="72">
        <v>0</v>
      </c>
      <c r="H18" s="28">
        <v>0</v>
      </c>
      <c r="I18" s="72">
        <f>+'IS'!H38</f>
        <v>0</v>
      </c>
      <c r="J18" s="2">
        <f>SUM(C18:I18)</f>
        <v>0</v>
      </c>
      <c r="K18" s="72">
        <v>697</v>
      </c>
      <c r="L18" s="2">
        <f>SUM(J18:K18)</f>
        <v>697</v>
      </c>
    </row>
    <row r="19" spans="1:12" s="14" customFormat="1" ht="15.75">
      <c r="A19" s="12"/>
      <c r="C19" s="92"/>
      <c r="D19" s="92"/>
      <c r="E19" s="91"/>
      <c r="F19" s="92"/>
      <c r="G19" s="91"/>
      <c r="H19" s="92"/>
      <c r="I19" s="91"/>
      <c r="J19" s="91"/>
      <c r="K19" s="2"/>
      <c r="L19" s="6"/>
    </row>
    <row r="20" spans="1:12" s="14" customFormat="1" ht="15.75">
      <c r="A20" s="73" t="s">
        <v>161</v>
      </c>
      <c r="C20" s="28">
        <v>0</v>
      </c>
      <c r="D20" s="28">
        <v>0</v>
      </c>
      <c r="E20" s="72">
        <v>0</v>
      </c>
      <c r="F20" s="28">
        <v>0</v>
      </c>
      <c r="G20" s="72">
        <v>0</v>
      </c>
      <c r="H20" s="28">
        <v>0</v>
      </c>
      <c r="I20" s="72">
        <f>+'IS'!H40</f>
        <v>-31338</v>
      </c>
      <c r="J20" s="2">
        <f>SUM(C20:I20)</f>
        <v>-31338</v>
      </c>
      <c r="K20" s="72">
        <v>-344</v>
      </c>
      <c r="L20" s="2">
        <f>SUM(J20:K20)</f>
        <v>-31682</v>
      </c>
    </row>
    <row r="21" spans="1:12" s="14" customFormat="1" ht="15.75">
      <c r="A21" s="73"/>
      <c r="C21" s="28"/>
      <c r="D21" s="28"/>
      <c r="E21" s="72"/>
      <c r="F21" s="28"/>
      <c r="G21" s="72"/>
      <c r="H21" s="28"/>
      <c r="I21" s="72"/>
      <c r="J21" s="2"/>
      <c r="K21" s="72"/>
      <c r="L21" s="2"/>
    </row>
    <row r="22" spans="1:12" s="14" customFormat="1" ht="15.75">
      <c r="A22" s="16" t="s">
        <v>182</v>
      </c>
      <c r="C22" s="28">
        <v>0</v>
      </c>
      <c r="D22" s="28">
        <v>0</v>
      </c>
      <c r="E22" s="72">
        <v>0</v>
      </c>
      <c r="F22" s="2">
        <v>0</v>
      </c>
      <c r="G22" s="72">
        <v>0</v>
      </c>
      <c r="H22" s="72">
        <v>0</v>
      </c>
      <c r="I22" s="72">
        <v>-524</v>
      </c>
      <c r="J22" s="2">
        <f>SUM(C22:I22)</f>
        <v>-524</v>
      </c>
      <c r="K22" s="72">
        <v>0</v>
      </c>
      <c r="L22" s="2">
        <f>SUM(J22:K22)</f>
        <v>-524</v>
      </c>
    </row>
    <row r="23" spans="1:12" s="14" customFormat="1" ht="15.75">
      <c r="A23" s="73"/>
      <c r="C23" s="28"/>
      <c r="D23" s="28"/>
      <c r="E23" s="72"/>
      <c r="F23" s="28"/>
      <c r="G23" s="72"/>
      <c r="H23" s="28"/>
      <c r="I23" s="72"/>
      <c r="J23" s="72"/>
      <c r="K23" s="72"/>
      <c r="L23" s="93"/>
    </row>
    <row r="24" spans="1:12" s="14" customFormat="1" ht="15.75">
      <c r="A24" s="12" t="s">
        <v>181</v>
      </c>
      <c r="B24" s="12"/>
      <c r="C24" s="28">
        <v>0</v>
      </c>
      <c r="D24" s="28">
        <v>0</v>
      </c>
      <c r="E24" s="72">
        <v>0</v>
      </c>
      <c r="F24" s="28">
        <v>0</v>
      </c>
      <c r="G24" s="72">
        <v>0</v>
      </c>
      <c r="H24" s="94">
        <v>-555</v>
      </c>
      <c r="I24" s="72">
        <v>0</v>
      </c>
      <c r="J24" s="2">
        <f>SUM(C24:I24)</f>
        <v>-555</v>
      </c>
      <c r="K24" s="72"/>
      <c r="L24" s="2">
        <f>SUM(J24:K24)</f>
        <v>-555</v>
      </c>
    </row>
    <row r="25" spans="1:12" s="14" customFormat="1" ht="15.75">
      <c r="A25" s="73"/>
      <c r="C25" s="28"/>
      <c r="D25" s="28"/>
      <c r="E25" s="72"/>
      <c r="F25" s="28"/>
      <c r="G25" s="72"/>
      <c r="H25" s="28"/>
      <c r="I25" s="72"/>
      <c r="J25" s="72"/>
      <c r="K25" s="72"/>
      <c r="L25" s="93"/>
    </row>
    <row r="26" spans="1:12" s="14" customFormat="1" ht="15.75" hidden="1">
      <c r="A26" s="12" t="s">
        <v>87</v>
      </c>
      <c r="C26" s="28"/>
      <c r="D26" s="28"/>
      <c r="E26" s="72"/>
      <c r="F26" s="28"/>
      <c r="G26" s="72"/>
      <c r="H26" s="95"/>
      <c r="I26" s="72"/>
      <c r="J26" s="72"/>
      <c r="K26" s="72"/>
      <c r="L26" s="29"/>
    </row>
    <row r="27" spans="1:12" s="14" customFormat="1" ht="15.75" hidden="1">
      <c r="A27" s="16" t="s">
        <v>97</v>
      </c>
      <c r="C27" s="28">
        <v>0</v>
      </c>
      <c r="D27" s="28">
        <v>0</v>
      </c>
      <c r="E27" s="72">
        <v>0</v>
      </c>
      <c r="F27" s="28">
        <v>0</v>
      </c>
      <c r="G27" s="72">
        <v>0</v>
      </c>
      <c r="H27" s="96"/>
      <c r="I27" s="72">
        <v>0</v>
      </c>
      <c r="J27" s="72">
        <f>SUM(C27:I27)</f>
        <v>0</v>
      </c>
      <c r="K27" s="72">
        <v>0</v>
      </c>
      <c r="L27" s="29">
        <f>SUM(J27:K27)</f>
        <v>0</v>
      </c>
    </row>
    <row r="28" spans="1:12" s="14" customFormat="1" ht="15.75" hidden="1">
      <c r="A28" s="16"/>
      <c r="C28" s="28"/>
      <c r="D28" s="28"/>
      <c r="E28" s="72"/>
      <c r="F28" s="28"/>
      <c r="G28" s="72"/>
      <c r="H28" s="96"/>
      <c r="I28" s="72"/>
      <c r="J28" s="72"/>
      <c r="K28" s="72"/>
      <c r="L28" s="29"/>
    </row>
    <row r="29" spans="1:12" s="14" customFormat="1" ht="15.75">
      <c r="A29" s="16" t="s">
        <v>180</v>
      </c>
      <c r="C29" s="28">
        <v>0</v>
      </c>
      <c r="D29" s="28">
        <v>0</v>
      </c>
      <c r="E29" s="72">
        <v>0</v>
      </c>
      <c r="F29" s="2">
        <v>0</v>
      </c>
      <c r="G29" s="72">
        <v>0</v>
      </c>
      <c r="H29" s="72">
        <v>-509</v>
      </c>
      <c r="I29" s="72">
        <v>0</v>
      </c>
      <c r="J29" s="2">
        <f>SUM(C29:I29)</f>
        <v>-509</v>
      </c>
      <c r="K29" s="72">
        <v>0</v>
      </c>
      <c r="L29" s="2">
        <f>SUM(J29:K29)</f>
        <v>-509</v>
      </c>
    </row>
    <row r="30" spans="1:12" s="14" customFormat="1" ht="15.75">
      <c r="A30" s="16"/>
      <c r="C30" s="28"/>
      <c r="D30" s="28"/>
      <c r="E30" s="72"/>
      <c r="F30" s="28"/>
      <c r="G30" s="72"/>
      <c r="H30" s="96"/>
      <c r="I30" s="72"/>
      <c r="J30" s="72"/>
      <c r="K30" s="72"/>
      <c r="L30" s="29"/>
    </row>
    <row r="31" spans="1:12" s="14" customFormat="1" ht="15.75">
      <c r="A31" s="16" t="s">
        <v>106</v>
      </c>
      <c r="C31" s="28">
        <v>75331</v>
      </c>
      <c r="D31" s="28">
        <v>263</v>
      </c>
      <c r="E31" s="72">
        <v>0</v>
      </c>
      <c r="F31" s="2">
        <f>-74265-455</f>
        <v>-74720</v>
      </c>
      <c r="G31" s="72">
        <v>455</v>
      </c>
      <c r="H31" s="72">
        <v>0</v>
      </c>
      <c r="I31" s="72">
        <v>0</v>
      </c>
      <c r="J31" s="2">
        <f>SUM(C31:I31)</f>
        <v>1329</v>
      </c>
      <c r="K31" s="72">
        <v>0</v>
      </c>
      <c r="L31" s="2">
        <f>SUM(J31:K31)</f>
        <v>1329</v>
      </c>
    </row>
    <row r="32" spans="1:12" s="14" customFormat="1" ht="15.75">
      <c r="A32" s="12"/>
      <c r="C32" s="6"/>
      <c r="D32" s="6"/>
      <c r="E32" s="6"/>
      <c r="F32" s="6"/>
      <c r="G32" s="2"/>
      <c r="H32" s="6"/>
      <c r="I32" s="2"/>
      <c r="J32" s="2"/>
      <c r="K32" s="2"/>
      <c r="L32" s="26"/>
    </row>
    <row r="33" spans="1:15" s="14" customFormat="1" ht="16.5" thickBot="1">
      <c r="A33" s="12" t="s">
        <v>157</v>
      </c>
      <c r="C33" s="27">
        <f aca="true" t="shared" si="0" ref="C33:L33">SUM(C16:C32)</f>
        <v>363232</v>
      </c>
      <c r="D33" s="27">
        <f t="shared" si="0"/>
        <v>1367</v>
      </c>
      <c r="E33" s="97">
        <f t="shared" si="0"/>
        <v>-155</v>
      </c>
      <c r="F33" s="27">
        <f t="shared" si="0"/>
        <v>0</v>
      </c>
      <c r="G33" s="97">
        <f t="shared" si="0"/>
        <v>0</v>
      </c>
      <c r="H33" s="98">
        <f t="shared" si="0"/>
        <v>2432</v>
      </c>
      <c r="I33" s="98">
        <f t="shared" si="0"/>
        <v>-146920</v>
      </c>
      <c r="J33" s="98">
        <f t="shared" si="0"/>
        <v>219956</v>
      </c>
      <c r="K33" s="27">
        <f t="shared" si="0"/>
        <v>28863</v>
      </c>
      <c r="L33" s="98">
        <f t="shared" si="0"/>
        <v>248819</v>
      </c>
      <c r="O33" s="36"/>
    </row>
    <row r="34" spans="1:15" s="14" customFormat="1" ht="16.5" thickTop="1">
      <c r="A34" s="12"/>
      <c r="C34" s="28"/>
      <c r="D34" s="28"/>
      <c r="E34" s="29"/>
      <c r="F34" s="28"/>
      <c r="G34" s="29"/>
      <c r="H34" s="72"/>
      <c r="I34" s="72"/>
      <c r="J34" s="72"/>
      <c r="K34" s="28"/>
      <c r="L34" s="72"/>
      <c r="O34" s="36"/>
    </row>
    <row r="35" spans="1:15" s="14" customFormat="1" ht="20.25">
      <c r="A35" s="12"/>
      <c r="C35" s="28"/>
      <c r="D35" s="28"/>
      <c r="E35" s="28"/>
      <c r="F35" s="28"/>
      <c r="G35" s="28"/>
      <c r="H35" s="72"/>
      <c r="I35" s="72"/>
      <c r="J35" s="72"/>
      <c r="K35" s="28"/>
      <c r="L35" s="88" t="s">
        <v>112</v>
      </c>
      <c r="O35" s="36"/>
    </row>
    <row r="36" spans="1:12" ht="24.75" customHeight="1">
      <c r="A36" s="128" t="s">
        <v>133</v>
      </c>
      <c r="B36" s="128"/>
      <c r="C36" s="128"/>
      <c r="D36" s="128"/>
      <c r="E36" s="128"/>
      <c r="F36" s="128"/>
      <c r="G36" s="128"/>
      <c r="H36" s="128"/>
      <c r="I36" s="128"/>
      <c r="J36" s="128"/>
      <c r="K36" s="128"/>
      <c r="L36" s="128"/>
    </row>
    <row r="37" spans="1:12" ht="24.75" customHeight="1">
      <c r="A37" s="128" t="s">
        <v>134</v>
      </c>
      <c r="B37" s="128"/>
      <c r="C37" s="128"/>
      <c r="D37" s="128"/>
      <c r="E37" s="128"/>
      <c r="F37" s="128"/>
      <c r="G37" s="128"/>
      <c r="H37" s="128"/>
      <c r="I37" s="128"/>
      <c r="J37" s="128"/>
      <c r="K37" s="128"/>
      <c r="L37" s="128"/>
    </row>
    <row r="38" spans="1:12" ht="18.75">
      <c r="A38" s="128" t="s">
        <v>31</v>
      </c>
      <c r="B38" s="128"/>
      <c r="C38" s="128"/>
      <c r="D38" s="128"/>
      <c r="E38" s="128"/>
      <c r="F38" s="128"/>
      <c r="G38" s="128"/>
      <c r="H38" s="128"/>
      <c r="I38" s="128"/>
      <c r="J38" s="128"/>
      <c r="K38" s="128"/>
      <c r="L38" s="128"/>
    </row>
    <row r="39" spans="1:12" ht="18.75">
      <c r="A39" s="121" t="s">
        <v>158</v>
      </c>
      <c r="B39" s="121"/>
      <c r="C39" s="121"/>
      <c r="D39" s="121"/>
      <c r="E39" s="121"/>
      <c r="F39" s="121"/>
      <c r="G39" s="121"/>
      <c r="H39" s="121"/>
      <c r="I39" s="121"/>
      <c r="J39" s="121"/>
      <c r="K39" s="121"/>
      <c r="L39" s="121"/>
    </row>
    <row r="40" spans="1:17" s="11" customFormat="1" ht="15" customHeight="1">
      <c r="A40" s="127" t="s">
        <v>163</v>
      </c>
      <c r="B40" s="127"/>
      <c r="C40" s="127"/>
      <c r="D40" s="127"/>
      <c r="E40" s="127"/>
      <c r="F40" s="127"/>
      <c r="G40" s="127"/>
      <c r="H40" s="127"/>
      <c r="I40" s="127"/>
      <c r="J40" s="127"/>
      <c r="K40" s="127"/>
      <c r="L40" s="127"/>
      <c r="M40" s="127"/>
      <c r="N40" s="7"/>
      <c r="O40" s="10"/>
      <c r="P40" s="10"/>
      <c r="Q40" s="10"/>
    </row>
    <row r="41" spans="1:15" s="14" customFormat="1" ht="15.75">
      <c r="A41" s="12"/>
      <c r="C41" s="28"/>
      <c r="D41" s="28"/>
      <c r="E41" s="28"/>
      <c r="F41" s="28"/>
      <c r="G41" s="28"/>
      <c r="H41" s="72"/>
      <c r="I41" s="72"/>
      <c r="J41" s="72"/>
      <c r="K41" s="28"/>
      <c r="L41" s="72"/>
      <c r="O41" s="36"/>
    </row>
    <row r="42" spans="3:12" ht="15.75">
      <c r="C42" s="123" t="s">
        <v>28</v>
      </c>
      <c r="D42" s="123"/>
      <c r="E42" s="123"/>
      <c r="F42" s="123"/>
      <c r="G42" s="123"/>
      <c r="H42" s="123"/>
      <c r="I42" s="123"/>
      <c r="J42" s="129"/>
      <c r="K42" s="15" t="s">
        <v>108</v>
      </c>
      <c r="L42" s="15" t="s">
        <v>29</v>
      </c>
    </row>
    <row r="43" spans="4:12" ht="15.75">
      <c r="D43" s="123" t="s">
        <v>146</v>
      </c>
      <c r="E43" s="123"/>
      <c r="F43" s="125"/>
      <c r="G43" s="125"/>
      <c r="H43" s="125"/>
      <c r="I43" s="15" t="s">
        <v>11</v>
      </c>
      <c r="J43" s="15"/>
      <c r="K43" s="15" t="s">
        <v>52</v>
      </c>
      <c r="L43" s="15" t="s">
        <v>53</v>
      </c>
    </row>
    <row r="44" spans="9:11" ht="15.75">
      <c r="I44" s="13"/>
      <c r="J44" s="13"/>
      <c r="K44" s="13"/>
    </row>
    <row r="45" spans="1:12" ht="15.75">
      <c r="A45" s="24"/>
      <c r="C45" s="15" t="s">
        <v>3</v>
      </c>
      <c r="D45" s="15" t="s">
        <v>3</v>
      </c>
      <c r="E45" s="15" t="s">
        <v>90</v>
      </c>
      <c r="F45" s="15" t="s">
        <v>51</v>
      </c>
      <c r="G45" s="15" t="s">
        <v>92</v>
      </c>
      <c r="H45" s="15" t="s">
        <v>101</v>
      </c>
      <c r="I45" s="15" t="s">
        <v>165</v>
      </c>
      <c r="J45" s="15"/>
      <c r="K45" s="15"/>
      <c r="L45" s="15"/>
    </row>
    <row r="46" spans="3:12" ht="15.75">
      <c r="C46" s="15" t="s">
        <v>4</v>
      </c>
      <c r="D46" s="15" t="s">
        <v>70</v>
      </c>
      <c r="E46" s="15" t="s">
        <v>91</v>
      </c>
      <c r="F46" s="15" t="s">
        <v>50</v>
      </c>
      <c r="G46" s="15" t="s">
        <v>50</v>
      </c>
      <c r="H46" s="15" t="s">
        <v>167</v>
      </c>
      <c r="I46" s="15" t="s">
        <v>166</v>
      </c>
      <c r="J46" s="15" t="s">
        <v>29</v>
      </c>
      <c r="K46" s="15"/>
      <c r="L46" s="14"/>
    </row>
    <row r="47" spans="3:12" ht="15.75">
      <c r="C47" s="15" t="s">
        <v>0</v>
      </c>
      <c r="D47" s="15" t="s">
        <v>0</v>
      </c>
      <c r="E47" s="15" t="s">
        <v>0</v>
      </c>
      <c r="F47" s="15" t="s">
        <v>0</v>
      </c>
      <c r="G47" s="15" t="s">
        <v>0</v>
      </c>
      <c r="H47" s="15" t="s">
        <v>0</v>
      </c>
      <c r="I47" s="15" t="s">
        <v>0</v>
      </c>
      <c r="J47" s="15" t="s">
        <v>0</v>
      </c>
      <c r="K47" s="15" t="s">
        <v>0</v>
      </c>
      <c r="L47" s="15" t="s">
        <v>0</v>
      </c>
    </row>
    <row r="49" spans="1:12" s="60" customFormat="1" ht="15.75">
      <c r="A49" s="25" t="str">
        <f>A14</f>
        <v>12 months ended</v>
      </c>
      <c r="B49" s="12"/>
      <c r="C49" s="62"/>
      <c r="D49" s="62"/>
      <c r="E49" s="62"/>
      <c r="F49" s="62"/>
      <c r="G49" s="62"/>
      <c r="H49" s="62"/>
      <c r="I49" s="62"/>
      <c r="J49" s="62"/>
      <c r="K49" s="62"/>
      <c r="L49" s="62"/>
    </row>
    <row r="50" spans="1:12" s="60" customFormat="1" ht="15.75">
      <c r="A50" s="37" t="s">
        <v>159</v>
      </c>
      <c r="B50" s="12"/>
      <c r="C50" s="62"/>
      <c r="D50" s="62"/>
      <c r="E50" s="62"/>
      <c r="F50" s="62"/>
      <c r="G50" s="62"/>
      <c r="H50" s="62"/>
      <c r="I50" s="62"/>
      <c r="J50" s="62"/>
      <c r="K50" s="62"/>
      <c r="L50" s="62"/>
    </row>
    <row r="51" spans="1:12" s="60" customFormat="1" ht="15.75">
      <c r="A51" s="12" t="s">
        <v>100</v>
      </c>
      <c r="B51" s="12"/>
      <c r="C51" s="6">
        <v>276846</v>
      </c>
      <c r="D51" s="6">
        <v>225</v>
      </c>
      <c r="E51" s="26">
        <v>-155</v>
      </c>
      <c r="F51" s="6">
        <v>85620</v>
      </c>
      <c r="G51" s="26">
        <v>-455</v>
      </c>
      <c r="H51" s="6">
        <v>1665</v>
      </c>
      <c r="I51" s="2">
        <v>-103143</v>
      </c>
      <c r="J51" s="2">
        <f>SUM(C51:I51)</f>
        <v>260603</v>
      </c>
      <c r="K51" s="28">
        <v>0</v>
      </c>
      <c r="L51" s="6">
        <f>SUM(J51:K51)</f>
        <v>260603</v>
      </c>
    </row>
    <row r="52" spans="1:12" s="60" customFormat="1" ht="15.75">
      <c r="A52" s="12"/>
      <c r="B52" s="12"/>
      <c r="C52" s="6"/>
      <c r="D52" s="6"/>
      <c r="E52" s="75"/>
      <c r="F52" s="6"/>
      <c r="G52" s="6"/>
      <c r="H52" s="6"/>
      <c r="I52" s="6"/>
      <c r="J52" s="6"/>
      <c r="K52" s="64"/>
      <c r="L52" s="6"/>
    </row>
    <row r="53" spans="1:12" s="60" customFormat="1" ht="15.75">
      <c r="A53" s="73" t="s">
        <v>161</v>
      </c>
      <c r="B53" s="12"/>
      <c r="C53" s="28">
        <v>0</v>
      </c>
      <c r="D53" s="28">
        <v>0</v>
      </c>
      <c r="E53" s="76">
        <v>0</v>
      </c>
      <c r="F53" s="28">
        <v>0</v>
      </c>
      <c r="G53" s="28">
        <v>0</v>
      </c>
      <c r="H53" s="72">
        <v>1831</v>
      </c>
      <c r="I53" s="72">
        <v>-11915</v>
      </c>
      <c r="J53" s="2">
        <f>SUM(C53:I53)</f>
        <v>-10084</v>
      </c>
      <c r="K53" s="28">
        <v>0</v>
      </c>
      <c r="L53" s="29">
        <f>SUM(J53:K53)</f>
        <v>-10084</v>
      </c>
    </row>
    <row r="54" spans="1:12" s="60" customFormat="1" ht="15.75">
      <c r="A54" s="73"/>
      <c r="B54" s="12"/>
      <c r="C54" s="28"/>
      <c r="D54" s="28"/>
      <c r="E54" s="76"/>
      <c r="F54" s="28"/>
      <c r="G54" s="28"/>
      <c r="H54" s="72"/>
      <c r="I54" s="72"/>
      <c r="J54" s="72"/>
      <c r="K54" s="28"/>
      <c r="L54" s="29"/>
    </row>
    <row r="55" spans="1:12" s="14" customFormat="1" ht="15.75">
      <c r="A55" s="16" t="s">
        <v>106</v>
      </c>
      <c r="C55" s="28">
        <v>11055</v>
      </c>
      <c r="D55" s="28">
        <v>879</v>
      </c>
      <c r="E55" s="72">
        <v>0</v>
      </c>
      <c r="F55" s="2">
        <v>-10900</v>
      </c>
      <c r="G55" s="72">
        <v>0</v>
      </c>
      <c r="H55" s="72">
        <v>0</v>
      </c>
      <c r="I55" s="72">
        <v>0</v>
      </c>
      <c r="J55" s="72">
        <f>SUM(C55:I55)</f>
        <v>1034</v>
      </c>
      <c r="K55" s="72">
        <v>0</v>
      </c>
      <c r="L55" s="29">
        <f>SUM(J55:K55)</f>
        <v>1034</v>
      </c>
    </row>
    <row r="56" spans="1:12" s="14" customFormat="1" ht="15.75">
      <c r="A56" s="16"/>
      <c r="C56" s="28"/>
      <c r="D56" s="28"/>
      <c r="E56" s="72"/>
      <c r="F56" s="2"/>
      <c r="G56" s="72"/>
      <c r="H56" s="72"/>
      <c r="I56" s="72"/>
      <c r="J56" s="72"/>
      <c r="K56" s="72"/>
      <c r="L56" s="29"/>
    </row>
    <row r="57" spans="1:12" s="14" customFormat="1" ht="15.75">
      <c r="A57" s="16" t="s">
        <v>164</v>
      </c>
      <c r="C57" s="28">
        <v>0</v>
      </c>
      <c r="D57" s="28">
        <v>0</v>
      </c>
      <c r="E57" s="72">
        <v>0</v>
      </c>
      <c r="F57" s="2">
        <v>0</v>
      </c>
      <c r="G57" s="72">
        <v>0</v>
      </c>
      <c r="H57" s="72">
        <v>0</v>
      </c>
      <c r="I57" s="72">
        <v>0</v>
      </c>
      <c r="J57" s="72">
        <f>SUM(C57:I57)</f>
        <v>0</v>
      </c>
      <c r="K57" s="72">
        <v>28510</v>
      </c>
      <c r="L57" s="29">
        <f>SUM(J57:K57)</f>
        <v>28510</v>
      </c>
    </row>
    <row r="58" spans="1:12" s="60" customFormat="1" ht="15.75">
      <c r="A58" s="12"/>
      <c r="B58" s="12"/>
      <c r="C58" s="6"/>
      <c r="D58" s="6"/>
      <c r="E58" s="6"/>
      <c r="F58" s="6"/>
      <c r="G58" s="6"/>
      <c r="H58" s="6"/>
      <c r="I58" s="6"/>
      <c r="J58" s="6"/>
      <c r="K58" s="64"/>
      <c r="L58" s="6"/>
    </row>
    <row r="59" spans="1:12" s="60" customFormat="1" ht="16.5" thickBot="1">
      <c r="A59" s="12" t="s">
        <v>160</v>
      </c>
      <c r="B59" s="12"/>
      <c r="C59" s="27">
        <f aca="true" t="shared" si="1" ref="C59:L59">SUM(C51:C58)</f>
        <v>287901</v>
      </c>
      <c r="D59" s="27">
        <f t="shared" si="1"/>
        <v>1104</v>
      </c>
      <c r="E59" s="87">
        <f t="shared" si="1"/>
        <v>-155</v>
      </c>
      <c r="F59" s="27">
        <f t="shared" si="1"/>
        <v>74720</v>
      </c>
      <c r="G59" s="87">
        <f>SUM(G51:G58)</f>
        <v>-455</v>
      </c>
      <c r="H59" s="27">
        <f t="shared" si="1"/>
        <v>3496</v>
      </c>
      <c r="I59" s="87">
        <f>SUM(I51:I58)</f>
        <v>-115058</v>
      </c>
      <c r="J59" s="27">
        <f>SUM(J51:J58)</f>
        <v>251553</v>
      </c>
      <c r="K59" s="27">
        <f t="shared" si="1"/>
        <v>28510</v>
      </c>
      <c r="L59" s="27">
        <f t="shared" si="1"/>
        <v>280063</v>
      </c>
    </row>
    <row r="60" spans="1:12" ht="16.5" thickTop="1">
      <c r="A60" s="12" t="s">
        <v>10</v>
      </c>
      <c r="C60" s="28"/>
      <c r="D60" s="28"/>
      <c r="E60" s="28"/>
      <c r="F60" s="28"/>
      <c r="G60" s="28"/>
      <c r="H60" s="28"/>
      <c r="I60" s="29"/>
      <c r="J60" s="29"/>
      <c r="K60" s="28"/>
      <c r="L60" s="28"/>
    </row>
    <row r="61" spans="3:12" ht="15.75">
      <c r="C61" s="28"/>
      <c r="D61" s="28"/>
      <c r="E61" s="28"/>
      <c r="F61" s="28"/>
      <c r="G61" s="28"/>
      <c r="H61" s="28"/>
      <c r="I61" s="29"/>
      <c r="J61" s="29"/>
      <c r="K61" s="28"/>
      <c r="L61" s="28"/>
    </row>
    <row r="62" spans="1:13" ht="15.75">
      <c r="A62" s="130" t="s">
        <v>123</v>
      </c>
      <c r="B62" s="130"/>
      <c r="C62" s="130"/>
      <c r="D62" s="130"/>
      <c r="E62" s="130"/>
      <c r="F62" s="130"/>
      <c r="G62" s="130"/>
      <c r="H62" s="130"/>
      <c r="I62" s="130"/>
      <c r="J62" s="130"/>
      <c r="K62" s="130"/>
      <c r="L62" s="130"/>
      <c r="M62" s="130"/>
    </row>
    <row r="63" spans="1:13" ht="15.75">
      <c r="A63" s="130"/>
      <c r="B63" s="130"/>
      <c r="C63" s="130"/>
      <c r="D63" s="130"/>
      <c r="E63" s="130"/>
      <c r="F63" s="130"/>
      <c r="G63" s="130"/>
      <c r="H63" s="130"/>
      <c r="I63" s="130"/>
      <c r="J63" s="130"/>
      <c r="K63" s="130"/>
      <c r="L63" s="130"/>
      <c r="M63" s="130"/>
    </row>
    <row r="64" ht="20.25">
      <c r="L64" s="89" t="s">
        <v>113</v>
      </c>
    </row>
  </sheetData>
  <sheetProtection/>
  <mergeCells count="15">
    <mergeCell ref="A62:M63"/>
    <mergeCell ref="A3:L3"/>
    <mergeCell ref="A4:L4"/>
    <mergeCell ref="D8:H8"/>
    <mergeCell ref="C42:J42"/>
    <mergeCell ref="D43:H43"/>
    <mergeCell ref="A36:L36"/>
    <mergeCell ref="A38:L38"/>
    <mergeCell ref="A40:M40"/>
    <mergeCell ref="A39:L39"/>
    <mergeCell ref="A37:L37"/>
    <mergeCell ref="A1:L1"/>
    <mergeCell ref="C7:J7"/>
    <mergeCell ref="A5:M5"/>
    <mergeCell ref="A2:L2"/>
  </mergeCells>
  <printOptions/>
  <pageMargins left="0.7" right="0.5" top="0.75" bottom="0" header="0.5" footer="0.5"/>
  <pageSetup fitToHeight="2" horizontalDpi="300" verticalDpi="300" orientation="landscape" paperSize="9" scale="64" r:id="rId2"/>
  <rowBreaks count="1" manualBreakCount="1">
    <brk id="35" max="12" man="1"/>
  </rowBreaks>
  <drawing r:id="rId1"/>
</worksheet>
</file>

<file path=xl/worksheets/sheet4.xml><?xml version="1.0" encoding="utf-8"?>
<worksheet xmlns="http://schemas.openxmlformats.org/spreadsheetml/2006/main" xmlns:r="http://schemas.openxmlformats.org/officeDocument/2006/relationships">
  <dimension ref="A1:M93"/>
  <sheetViews>
    <sheetView view="pageBreakPreview" zoomScaleNormal="80" zoomScaleSheetLayoutView="100" zoomScalePageLayoutView="0" workbookViewId="0" topLeftCell="A1">
      <selection activeCell="A1" sqref="A1:H1"/>
    </sheetView>
  </sheetViews>
  <sheetFormatPr defaultColWidth="9.140625" defaultRowHeight="12.75"/>
  <cols>
    <col min="1" max="4" width="9.140625" style="1" customWidth="1"/>
    <col min="5" max="5" width="37.00390625" style="1" customWidth="1"/>
    <col min="6" max="6" width="16.140625" style="14" bestFit="1" customWidth="1"/>
    <col min="7" max="7" width="0.2890625" style="1" customWidth="1"/>
    <col min="8" max="8" width="15.421875" style="12" customWidth="1"/>
    <col min="9" max="9" width="11.00390625" style="1" customWidth="1"/>
    <col min="10" max="16384" width="9.140625" style="1" customWidth="1"/>
  </cols>
  <sheetData>
    <row r="1" spans="1:9" ht="18.75">
      <c r="A1" s="131" t="s">
        <v>133</v>
      </c>
      <c r="B1" s="131"/>
      <c r="C1" s="131"/>
      <c r="D1" s="131"/>
      <c r="E1" s="131"/>
      <c r="F1" s="131"/>
      <c r="G1" s="131"/>
      <c r="H1" s="131"/>
      <c r="I1" s="67"/>
    </row>
    <row r="2" spans="1:9" ht="18.75">
      <c r="A2" s="131" t="s">
        <v>134</v>
      </c>
      <c r="B2" s="131"/>
      <c r="C2" s="131"/>
      <c r="D2" s="131"/>
      <c r="E2" s="131"/>
      <c r="F2" s="131"/>
      <c r="G2" s="131"/>
      <c r="H2" s="131"/>
      <c r="I2" s="67"/>
    </row>
    <row r="3" spans="1:9" ht="18.75">
      <c r="A3" s="128" t="s">
        <v>98</v>
      </c>
      <c r="B3" s="128"/>
      <c r="C3" s="128"/>
      <c r="D3" s="128"/>
      <c r="E3" s="128"/>
      <c r="F3" s="128"/>
      <c r="G3" s="128"/>
      <c r="H3" s="128"/>
      <c r="I3" s="68"/>
    </row>
    <row r="4" spans="1:10" ht="18.75">
      <c r="A4" s="128" t="s">
        <v>153</v>
      </c>
      <c r="B4" s="128"/>
      <c r="C4" s="128"/>
      <c r="D4" s="128"/>
      <c r="E4" s="128"/>
      <c r="F4" s="128"/>
      <c r="G4" s="128"/>
      <c r="H4" s="128"/>
      <c r="I4" s="70"/>
      <c r="J4" s="70"/>
    </row>
    <row r="5" spans="1:13" ht="15" customHeight="1">
      <c r="A5" s="132"/>
      <c r="B5" s="132"/>
      <c r="C5" s="132"/>
      <c r="D5" s="132"/>
      <c r="E5" s="132"/>
      <c r="F5" s="132"/>
      <c r="G5" s="132"/>
      <c r="H5" s="132"/>
      <c r="I5" s="69"/>
      <c r="J5" s="7"/>
      <c r="K5" s="8"/>
      <c r="L5" s="8"/>
      <c r="M5" s="8"/>
    </row>
    <row r="6" spans="1:13" ht="15" customHeight="1">
      <c r="A6" s="111"/>
      <c r="B6" s="111"/>
      <c r="C6" s="111"/>
      <c r="D6" s="111"/>
      <c r="E6" s="111"/>
      <c r="F6" s="112" t="s">
        <v>1</v>
      </c>
      <c r="G6" s="111"/>
      <c r="H6" s="112" t="s">
        <v>2</v>
      </c>
      <c r="I6" s="69"/>
      <c r="J6" s="7"/>
      <c r="K6" s="8"/>
      <c r="L6" s="8"/>
      <c r="M6" s="8"/>
    </row>
    <row r="7" spans="1:9" ht="15.75">
      <c r="A7" s="12"/>
      <c r="B7" s="12"/>
      <c r="C7" s="12"/>
      <c r="D7" s="12"/>
      <c r="E7" s="12"/>
      <c r="F7" s="123" t="s">
        <v>40</v>
      </c>
      <c r="G7" s="123"/>
      <c r="H7" s="123"/>
      <c r="I7" s="12"/>
    </row>
    <row r="8" spans="1:9" ht="15.75">
      <c r="A8" s="12"/>
      <c r="B8" s="12"/>
      <c r="C8" s="12"/>
      <c r="D8" s="12"/>
      <c r="E8" s="12"/>
      <c r="F8" s="15" t="s">
        <v>60</v>
      </c>
      <c r="G8" s="14"/>
      <c r="H8" s="15" t="s">
        <v>63</v>
      </c>
      <c r="I8" s="12"/>
    </row>
    <row r="9" spans="1:9" ht="15.75">
      <c r="A9" s="12"/>
      <c r="B9" s="12"/>
      <c r="C9" s="12"/>
      <c r="D9" s="12"/>
      <c r="E9" s="12"/>
      <c r="F9" s="15" t="s">
        <v>61</v>
      </c>
      <c r="G9" s="14"/>
      <c r="H9" s="15" t="s">
        <v>64</v>
      </c>
      <c r="I9" s="12"/>
    </row>
    <row r="10" spans="1:9" ht="15.75">
      <c r="A10" s="12"/>
      <c r="B10" s="12"/>
      <c r="C10" s="12"/>
      <c r="D10" s="12"/>
      <c r="E10" s="12"/>
      <c r="F10" s="15" t="s">
        <v>62</v>
      </c>
      <c r="G10" s="14"/>
      <c r="H10" s="15" t="s">
        <v>65</v>
      </c>
      <c r="I10" s="12"/>
    </row>
    <row r="11" spans="1:9" ht="15.75">
      <c r="A11" s="12"/>
      <c r="B11" s="12"/>
      <c r="C11" s="12"/>
      <c r="D11" s="12"/>
      <c r="E11" s="12"/>
      <c r="F11" s="31">
        <f>'IS'!D9</f>
        <v>41274</v>
      </c>
      <c r="G11" s="35"/>
      <c r="H11" s="31">
        <f>'IS'!F9</f>
        <v>40908</v>
      </c>
      <c r="I11" s="12"/>
    </row>
    <row r="12" spans="1:9" ht="15.75">
      <c r="A12" s="12"/>
      <c r="B12" s="12"/>
      <c r="C12" s="12"/>
      <c r="D12" s="12"/>
      <c r="E12" s="12"/>
      <c r="F12" s="15" t="s">
        <v>0</v>
      </c>
      <c r="G12" s="14"/>
      <c r="H12" s="15" t="s">
        <v>0</v>
      </c>
      <c r="I12" s="12"/>
    </row>
    <row r="13" spans="1:9" ht="15.75">
      <c r="A13" s="14" t="s">
        <v>5</v>
      </c>
      <c r="B13" s="12"/>
      <c r="C13" s="12"/>
      <c r="D13" s="12"/>
      <c r="E13" s="12"/>
      <c r="G13" s="12"/>
      <c r="I13" s="12"/>
    </row>
    <row r="14" spans="1:9" ht="15.75">
      <c r="A14" s="12" t="s">
        <v>170</v>
      </c>
      <c r="B14" s="12"/>
      <c r="C14" s="12"/>
      <c r="D14" s="12"/>
      <c r="E14" s="12"/>
      <c r="F14" s="2">
        <f>+'IS'!H28</f>
        <v>-32573</v>
      </c>
      <c r="G14" s="12"/>
      <c r="H14" s="3">
        <v>-10535</v>
      </c>
      <c r="I14" s="12"/>
    </row>
    <row r="15" spans="1:9" ht="15.75">
      <c r="A15" s="24" t="s">
        <v>82</v>
      </c>
      <c r="B15" s="12"/>
      <c r="C15" s="12"/>
      <c r="D15" s="12"/>
      <c r="E15" s="12"/>
      <c r="F15" s="2"/>
      <c r="G15" s="12"/>
      <c r="H15" s="3"/>
      <c r="I15" s="12"/>
    </row>
    <row r="16" spans="1:9" ht="15.75">
      <c r="A16" s="12" t="s">
        <v>89</v>
      </c>
      <c r="B16" s="12"/>
      <c r="C16" s="12"/>
      <c r="D16" s="12"/>
      <c r="E16" s="12"/>
      <c r="F16" s="2">
        <v>2129</v>
      </c>
      <c r="G16" s="12"/>
      <c r="H16" s="3">
        <v>182</v>
      </c>
      <c r="I16" s="12"/>
    </row>
    <row r="17" spans="1:9" ht="15.75">
      <c r="A17" s="12" t="s">
        <v>103</v>
      </c>
      <c r="B17" s="12"/>
      <c r="C17" s="12"/>
      <c r="D17" s="12"/>
      <c r="E17" s="12"/>
      <c r="F17" s="2">
        <v>2222</v>
      </c>
      <c r="G17" s="12"/>
      <c r="H17" s="3">
        <v>532</v>
      </c>
      <c r="I17" s="12"/>
    </row>
    <row r="18" spans="1:9" ht="15.75">
      <c r="A18" s="12" t="s">
        <v>7</v>
      </c>
      <c r="B18" s="12"/>
      <c r="C18" s="12"/>
      <c r="D18" s="12"/>
      <c r="E18" s="12"/>
      <c r="F18" s="2">
        <v>1286</v>
      </c>
      <c r="G18" s="12"/>
      <c r="H18" s="3">
        <v>347</v>
      </c>
      <c r="I18" s="12"/>
    </row>
    <row r="19" spans="1:9" ht="15.75">
      <c r="A19" s="12" t="s">
        <v>195</v>
      </c>
      <c r="B19" s="12"/>
      <c r="C19" s="12"/>
      <c r="D19" s="12"/>
      <c r="E19" s="12"/>
      <c r="F19" s="2">
        <v>4654</v>
      </c>
      <c r="G19" s="12"/>
      <c r="H19" s="3">
        <v>0</v>
      </c>
      <c r="I19" s="12"/>
    </row>
    <row r="20" spans="1:9" ht="15.75">
      <c r="A20" s="12" t="s">
        <v>168</v>
      </c>
      <c r="B20" s="12"/>
      <c r="C20" s="12"/>
      <c r="D20" s="12"/>
      <c r="E20" s="12"/>
      <c r="F20" s="2">
        <v>0</v>
      </c>
      <c r="G20" s="12"/>
      <c r="H20" s="3">
        <v>9</v>
      </c>
      <c r="I20" s="12"/>
    </row>
    <row r="21" spans="1:9" ht="15.75">
      <c r="A21" s="12" t="s">
        <v>169</v>
      </c>
      <c r="B21" s="12"/>
      <c r="C21" s="12"/>
      <c r="D21" s="12"/>
      <c r="E21" s="12"/>
      <c r="F21" s="2">
        <v>-6155</v>
      </c>
      <c r="G21" s="12"/>
      <c r="H21" s="3">
        <v>3600</v>
      </c>
      <c r="I21" s="12"/>
    </row>
    <row r="22" spans="1:9" ht="15.75">
      <c r="A22" s="12" t="s">
        <v>43</v>
      </c>
      <c r="B22" s="12"/>
      <c r="C22" s="12"/>
      <c r="D22" s="12"/>
      <c r="E22" s="12"/>
      <c r="F22" s="2">
        <v>-40</v>
      </c>
      <c r="G22" s="12"/>
      <c r="H22" s="3">
        <v>-18</v>
      </c>
      <c r="I22" s="12"/>
    </row>
    <row r="23" spans="1:9" ht="15.75">
      <c r="A23" s="12" t="s">
        <v>88</v>
      </c>
      <c r="B23" s="12"/>
      <c r="C23" s="12"/>
      <c r="D23" s="12"/>
      <c r="E23" s="16"/>
      <c r="F23" s="2">
        <v>12795</v>
      </c>
      <c r="G23" s="12"/>
      <c r="H23" s="3">
        <v>1541</v>
      </c>
      <c r="I23" s="12"/>
    </row>
    <row r="24" spans="1:8" s="12" customFormat="1" ht="15.75">
      <c r="A24" s="12" t="s">
        <v>83</v>
      </c>
      <c r="E24" s="16"/>
      <c r="F24" s="114">
        <v>2700</v>
      </c>
      <c r="H24" s="4">
        <v>-1978</v>
      </c>
    </row>
    <row r="25" spans="1:9" ht="15.75">
      <c r="A25" s="12" t="s">
        <v>138</v>
      </c>
      <c r="B25" s="12"/>
      <c r="C25" s="12"/>
      <c r="D25" s="12"/>
      <c r="E25" s="12"/>
      <c r="F25" s="3">
        <f>SUM(F14:F24)</f>
        <v>-12982</v>
      </c>
      <c r="G25" s="12"/>
      <c r="H25" s="3">
        <f>SUM(H14:H24)</f>
        <v>-6320</v>
      </c>
      <c r="I25" s="12"/>
    </row>
    <row r="26" spans="1:9" ht="15.75">
      <c r="A26" s="12" t="s">
        <v>139</v>
      </c>
      <c r="B26" s="12"/>
      <c r="C26" s="12"/>
      <c r="D26" s="12"/>
      <c r="E26" s="12"/>
      <c r="F26" s="3">
        <v>-309</v>
      </c>
      <c r="G26" s="12"/>
      <c r="H26" s="3">
        <v>-460</v>
      </c>
      <c r="I26" s="12"/>
    </row>
    <row r="27" spans="1:9" ht="15.75">
      <c r="A27" s="12" t="s">
        <v>142</v>
      </c>
      <c r="B27" s="12"/>
      <c r="C27" s="12"/>
      <c r="D27" s="12"/>
      <c r="E27" s="12"/>
      <c r="F27" s="2">
        <v>8082</v>
      </c>
      <c r="G27" s="12"/>
      <c r="H27" s="3">
        <v>-2033</v>
      </c>
      <c r="I27" s="3"/>
    </row>
    <row r="28" spans="1:9" ht="15.75">
      <c r="A28" s="12" t="s">
        <v>140</v>
      </c>
      <c r="B28" s="12"/>
      <c r="C28" s="12"/>
      <c r="D28" s="12"/>
      <c r="E28" s="12"/>
      <c r="F28" s="2">
        <v>704</v>
      </c>
      <c r="G28" s="12"/>
      <c r="H28" s="3">
        <v>9435</v>
      </c>
      <c r="I28" s="12"/>
    </row>
    <row r="29" spans="1:9" ht="15.75">
      <c r="A29" s="12" t="s">
        <v>141</v>
      </c>
      <c r="B29" s="12"/>
      <c r="C29" s="12"/>
      <c r="D29" s="12"/>
      <c r="E29" s="12"/>
      <c r="F29" s="114">
        <v>-291</v>
      </c>
      <c r="G29" s="20"/>
      <c r="H29" s="4">
        <v>-150</v>
      </c>
      <c r="I29" s="12"/>
    </row>
    <row r="30" spans="1:9" ht="15.75">
      <c r="A30" s="12" t="s">
        <v>192</v>
      </c>
      <c r="B30" s="12"/>
      <c r="C30" s="12"/>
      <c r="D30" s="12"/>
      <c r="E30" s="12"/>
      <c r="F30" s="18">
        <f>SUM(F25:F29)</f>
        <v>-4796</v>
      </c>
      <c r="G30" s="12"/>
      <c r="H30" s="18">
        <f>SUM(H25:H29)</f>
        <v>472</v>
      </c>
      <c r="I30" s="12"/>
    </row>
    <row r="31" spans="1:9" ht="15.75">
      <c r="A31" s="12" t="s">
        <v>84</v>
      </c>
      <c r="B31" s="12"/>
      <c r="C31" s="12"/>
      <c r="D31" s="12"/>
      <c r="E31" s="12"/>
      <c r="F31" s="18">
        <v>40</v>
      </c>
      <c r="G31" s="12"/>
      <c r="H31" s="18">
        <v>18</v>
      </c>
      <c r="I31" s="12"/>
    </row>
    <row r="32" spans="1:9" ht="15.75">
      <c r="A32" s="12" t="s">
        <v>8</v>
      </c>
      <c r="B32" s="12"/>
      <c r="C32" s="12"/>
      <c r="D32" s="12"/>
      <c r="E32" s="12"/>
      <c r="F32" s="2">
        <v>-10906</v>
      </c>
      <c r="G32" s="12"/>
      <c r="H32" s="3">
        <v>-7505</v>
      </c>
      <c r="I32" s="12"/>
    </row>
    <row r="33" spans="1:9" ht="15.75">
      <c r="A33" s="12" t="s">
        <v>85</v>
      </c>
      <c r="B33" s="12"/>
      <c r="C33" s="12"/>
      <c r="D33" s="12"/>
      <c r="E33" s="12"/>
      <c r="F33" s="2">
        <v>-1546</v>
      </c>
      <c r="G33" s="12"/>
      <c r="H33" s="3">
        <v>-2545</v>
      </c>
      <c r="I33" s="12"/>
    </row>
    <row r="34" spans="1:9" ht="15.75">
      <c r="A34" s="12" t="s">
        <v>130</v>
      </c>
      <c r="B34" s="12"/>
      <c r="C34" s="12"/>
      <c r="D34" s="12"/>
      <c r="E34" s="12"/>
      <c r="F34" s="19">
        <f>SUM(F30:F33)</f>
        <v>-17208</v>
      </c>
      <c r="G34" s="17"/>
      <c r="H34" s="19">
        <f>SUM(H30:H33)</f>
        <v>-9560</v>
      </c>
      <c r="I34" s="12"/>
    </row>
    <row r="35" spans="1:9" ht="15.75">
      <c r="A35" s="12"/>
      <c r="B35" s="12"/>
      <c r="C35" s="12"/>
      <c r="D35" s="12"/>
      <c r="E35" s="12"/>
      <c r="F35" s="91"/>
      <c r="G35" s="12"/>
      <c r="H35" s="3"/>
      <c r="I35" s="12"/>
    </row>
    <row r="36" spans="1:9" ht="15.75">
      <c r="A36" s="14" t="s">
        <v>12</v>
      </c>
      <c r="B36" s="12"/>
      <c r="C36" s="12"/>
      <c r="D36" s="12"/>
      <c r="E36" s="12"/>
      <c r="F36" s="91"/>
      <c r="G36" s="12"/>
      <c r="H36" s="3"/>
      <c r="I36" s="12"/>
    </row>
    <row r="37" spans="1:9" ht="15.75">
      <c r="A37" s="12" t="s">
        <v>174</v>
      </c>
      <c r="B37" s="12"/>
      <c r="C37" s="12"/>
      <c r="D37" s="12"/>
      <c r="E37" s="12"/>
      <c r="F37" s="2">
        <v>-2744</v>
      </c>
      <c r="G37" s="17"/>
      <c r="H37" s="18">
        <v>-5972</v>
      </c>
      <c r="I37" s="12"/>
    </row>
    <row r="38" spans="1:9" ht="15.75">
      <c r="A38" s="12" t="s">
        <v>175</v>
      </c>
      <c r="B38" s="12"/>
      <c r="C38" s="12"/>
      <c r="D38" s="12"/>
      <c r="E38" s="12"/>
      <c r="F38" s="3">
        <v>0</v>
      </c>
      <c r="G38" s="12"/>
      <c r="H38" s="3">
        <v>47</v>
      </c>
      <c r="I38" s="12"/>
    </row>
    <row r="39" spans="1:9" ht="15.75">
      <c r="A39" s="12" t="s">
        <v>143</v>
      </c>
      <c r="B39" s="12"/>
      <c r="C39" s="12"/>
      <c r="D39" s="12"/>
      <c r="E39" s="12"/>
      <c r="F39" s="2">
        <v>-225</v>
      </c>
      <c r="G39" s="12"/>
      <c r="H39" s="3">
        <v>0</v>
      </c>
      <c r="I39" s="12"/>
    </row>
    <row r="40" spans="1:9" ht="15.75">
      <c r="A40" s="12" t="s">
        <v>136</v>
      </c>
      <c r="B40" s="12"/>
      <c r="C40" s="12"/>
      <c r="D40" s="12"/>
      <c r="E40" s="12"/>
      <c r="F40" s="2">
        <v>-14</v>
      </c>
      <c r="G40" s="12"/>
      <c r="H40" s="3">
        <v>0</v>
      </c>
      <c r="I40" s="12"/>
    </row>
    <row r="41" spans="1:9" ht="15.75">
      <c r="A41" s="12" t="s">
        <v>145</v>
      </c>
      <c r="B41" s="12"/>
      <c r="C41" s="12"/>
      <c r="D41" s="12"/>
      <c r="E41" s="12"/>
      <c r="F41" s="3">
        <v>4050</v>
      </c>
      <c r="G41" s="12"/>
      <c r="H41" s="3">
        <v>0</v>
      </c>
      <c r="I41" s="12"/>
    </row>
    <row r="42" spans="1:9" ht="15.75">
      <c r="A42" s="12" t="s">
        <v>171</v>
      </c>
      <c r="B42" s="12"/>
      <c r="C42" s="12"/>
      <c r="D42" s="12"/>
      <c r="E42" s="12"/>
      <c r="F42" s="3">
        <v>0</v>
      </c>
      <c r="G42" s="12"/>
      <c r="H42" s="3">
        <v>-256584</v>
      </c>
      <c r="I42" s="12"/>
    </row>
    <row r="43" spans="1:9" ht="15.75">
      <c r="A43" s="12" t="s">
        <v>173</v>
      </c>
      <c r="B43" s="12"/>
      <c r="C43" s="12"/>
      <c r="D43" s="12"/>
      <c r="E43" s="12"/>
      <c r="F43" s="3">
        <v>0</v>
      </c>
      <c r="G43" s="12"/>
      <c r="H43" s="3">
        <v>-340</v>
      </c>
      <c r="I43" s="12"/>
    </row>
    <row r="44" spans="1:9" ht="15.75">
      <c r="A44" s="12" t="s">
        <v>193</v>
      </c>
      <c r="B44" s="12"/>
      <c r="C44" s="12"/>
      <c r="D44" s="12"/>
      <c r="E44" s="12"/>
      <c r="F44" s="19">
        <f>SUM(F37:F43)</f>
        <v>1067</v>
      </c>
      <c r="G44" s="20"/>
      <c r="H44" s="19">
        <f>SUM(H37:H43)</f>
        <v>-262849</v>
      </c>
      <c r="I44" s="12"/>
    </row>
    <row r="45" spans="1:9" ht="15.75">
      <c r="A45" s="12"/>
      <c r="B45" s="12"/>
      <c r="C45" s="12"/>
      <c r="D45" s="12"/>
      <c r="E45" s="12"/>
      <c r="F45" s="91"/>
      <c r="G45" s="12"/>
      <c r="H45" s="3"/>
      <c r="I45" s="12"/>
    </row>
    <row r="46" spans="1:9" ht="15.75">
      <c r="A46" s="14" t="s">
        <v>6</v>
      </c>
      <c r="B46" s="12"/>
      <c r="C46" s="12"/>
      <c r="D46" s="12"/>
      <c r="E46" s="12"/>
      <c r="F46" s="91"/>
      <c r="G46" s="12"/>
      <c r="H46" s="3"/>
      <c r="I46" s="12"/>
    </row>
    <row r="47" spans="1:9" ht="15.75">
      <c r="A47" s="12" t="s">
        <v>191</v>
      </c>
      <c r="B47" s="12"/>
      <c r="C47" s="12"/>
      <c r="D47" s="12"/>
      <c r="E47" s="12"/>
      <c r="F47" s="2">
        <v>19000</v>
      </c>
      <c r="G47" s="12"/>
      <c r="H47" s="3">
        <v>205631</v>
      </c>
      <c r="I47" s="12"/>
    </row>
    <row r="48" spans="1:9" ht="15.75">
      <c r="A48" s="12" t="s">
        <v>194</v>
      </c>
      <c r="B48" s="12"/>
      <c r="C48" s="12"/>
      <c r="D48" s="12"/>
      <c r="E48" s="12"/>
      <c r="F48" s="2">
        <v>-1500</v>
      </c>
      <c r="G48" s="12"/>
      <c r="H48" s="3">
        <v>0</v>
      </c>
      <c r="I48" s="12"/>
    </row>
    <row r="49" spans="1:9" ht="15.75">
      <c r="A49" s="12" t="s">
        <v>172</v>
      </c>
      <c r="B49" s="12"/>
      <c r="C49" s="12"/>
      <c r="D49" s="12"/>
      <c r="E49" s="12"/>
      <c r="F49" s="2">
        <v>0</v>
      </c>
      <c r="G49" s="12"/>
      <c r="H49" s="3">
        <v>-4618</v>
      </c>
      <c r="I49" s="12"/>
    </row>
    <row r="50" spans="1:9" ht="15.75">
      <c r="A50" s="12" t="s">
        <v>196</v>
      </c>
      <c r="B50" s="12"/>
      <c r="C50" s="12"/>
      <c r="D50" s="12"/>
      <c r="E50" s="12"/>
      <c r="F50" s="2">
        <v>-428</v>
      </c>
      <c r="G50" s="12"/>
      <c r="H50" s="3">
        <v>69854</v>
      </c>
      <c r="I50" s="12"/>
    </row>
    <row r="51" spans="1:9" ht="15.75">
      <c r="A51" s="12" t="s">
        <v>86</v>
      </c>
      <c r="B51" s="12"/>
      <c r="C51" s="12"/>
      <c r="D51" s="12"/>
      <c r="E51" s="12"/>
      <c r="F51" s="2">
        <v>-71</v>
      </c>
      <c r="G51" s="12"/>
      <c r="H51" s="3">
        <v>-44</v>
      </c>
      <c r="I51" s="12"/>
    </row>
    <row r="52" spans="1:9" ht="15.75">
      <c r="A52" s="12" t="s">
        <v>144</v>
      </c>
      <c r="B52" s="12"/>
      <c r="C52" s="12"/>
      <c r="D52" s="12"/>
      <c r="E52" s="12"/>
      <c r="F52" s="19">
        <f>SUM(F47:F51)</f>
        <v>17001</v>
      </c>
      <c r="G52" s="12"/>
      <c r="H52" s="19">
        <f>SUM(H47:H51)</f>
        <v>270823</v>
      </c>
      <c r="I52" s="12"/>
    </row>
    <row r="53" spans="1:9" ht="15.75">
      <c r="A53" s="12"/>
      <c r="B53" s="12"/>
      <c r="C53" s="12"/>
      <c r="D53" s="12"/>
      <c r="E53" s="12"/>
      <c r="F53" s="91"/>
      <c r="G53" s="12"/>
      <c r="H53" s="3"/>
      <c r="I53" s="12"/>
    </row>
    <row r="54" spans="1:9" ht="15.75">
      <c r="A54" s="21" t="s">
        <v>128</v>
      </c>
      <c r="B54" s="22"/>
      <c r="C54" s="22"/>
      <c r="D54" s="22"/>
      <c r="E54" s="22"/>
      <c r="F54" s="3">
        <f>+F34+F44+F52</f>
        <v>860</v>
      </c>
      <c r="G54" s="12"/>
      <c r="H54" s="3">
        <f>+H34+H44+H52</f>
        <v>-1586</v>
      </c>
      <c r="I54" s="12"/>
    </row>
    <row r="55" spans="1:9" ht="15.75">
      <c r="A55" s="21" t="s">
        <v>105</v>
      </c>
      <c r="B55" s="22"/>
      <c r="C55" s="22"/>
      <c r="D55" s="22"/>
      <c r="E55" s="22"/>
      <c r="F55" s="3">
        <v>-555</v>
      </c>
      <c r="G55" s="12"/>
      <c r="H55" s="3">
        <v>-780</v>
      </c>
      <c r="I55" s="12"/>
    </row>
    <row r="56" spans="1:9" ht="15.75">
      <c r="A56" s="113" t="s">
        <v>177</v>
      </c>
      <c r="B56" s="22"/>
      <c r="C56" s="22"/>
      <c r="D56" s="22"/>
      <c r="E56" s="22"/>
      <c r="F56" s="3">
        <v>368</v>
      </c>
      <c r="G56" s="12"/>
      <c r="H56" s="3">
        <v>2734</v>
      </c>
      <c r="I56" s="12"/>
    </row>
    <row r="57" spans="1:9" ht="16.5" thickBot="1">
      <c r="A57" s="113" t="s">
        <v>176</v>
      </c>
      <c r="B57" s="22"/>
      <c r="C57" s="22"/>
      <c r="D57" s="22"/>
      <c r="E57" s="22"/>
      <c r="F57" s="83">
        <f>SUM(F54:F56)</f>
        <v>673</v>
      </c>
      <c r="G57" s="12"/>
      <c r="H57" s="83">
        <f>SUM(H54:H56)</f>
        <v>368</v>
      </c>
      <c r="I57" s="2"/>
    </row>
    <row r="58" spans="1:9" ht="16.5" thickTop="1">
      <c r="A58" s="21"/>
      <c r="B58" s="22"/>
      <c r="C58" s="22"/>
      <c r="D58" s="22"/>
      <c r="E58" s="22"/>
      <c r="F58" s="105"/>
      <c r="G58" s="12"/>
      <c r="H58" s="105"/>
      <c r="I58" s="2"/>
    </row>
    <row r="59" spans="1:9" ht="15.75">
      <c r="A59" s="21"/>
      <c r="B59" s="12"/>
      <c r="C59" s="12"/>
      <c r="D59" s="12"/>
      <c r="E59" s="12"/>
      <c r="F59" s="12"/>
      <c r="G59" s="12"/>
      <c r="H59" s="78" t="s">
        <v>114</v>
      </c>
      <c r="I59" s="12"/>
    </row>
    <row r="60" spans="1:9" ht="18.75">
      <c r="A60" s="131" t="s">
        <v>133</v>
      </c>
      <c r="B60" s="131"/>
      <c r="C60" s="131"/>
      <c r="D60" s="131"/>
      <c r="E60" s="131"/>
      <c r="F60" s="131"/>
      <c r="G60" s="131"/>
      <c r="H60" s="131"/>
      <c r="I60" s="67"/>
    </row>
    <row r="61" spans="1:9" ht="18.75">
      <c r="A61" s="131" t="s">
        <v>134</v>
      </c>
      <c r="B61" s="131"/>
      <c r="C61" s="131"/>
      <c r="D61" s="131"/>
      <c r="E61" s="131"/>
      <c r="F61" s="131"/>
      <c r="G61" s="131"/>
      <c r="H61" s="131"/>
      <c r="I61" s="67"/>
    </row>
    <row r="62" spans="1:9" ht="18.75">
      <c r="A62" s="128" t="s">
        <v>98</v>
      </c>
      <c r="B62" s="128"/>
      <c r="C62" s="128"/>
      <c r="D62" s="128"/>
      <c r="E62" s="128"/>
      <c r="F62" s="128"/>
      <c r="G62" s="128"/>
      <c r="H62" s="128"/>
      <c r="I62" s="68"/>
    </row>
    <row r="63" spans="1:9" ht="18.75">
      <c r="A63" s="128" t="s">
        <v>158</v>
      </c>
      <c r="B63" s="128"/>
      <c r="C63" s="128"/>
      <c r="D63" s="128"/>
      <c r="E63" s="128"/>
      <c r="F63" s="128"/>
      <c r="G63" s="128"/>
      <c r="H63" s="128"/>
      <c r="I63" s="68"/>
    </row>
    <row r="64" spans="1:13" ht="15" customHeight="1">
      <c r="A64" s="132"/>
      <c r="B64" s="132"/>
      <c r="C64" s="132"/>
      <c r="D64" s="132"/>
      <c r="E64" s="132"/>
      <c r="F64" s="132"/>
      <c r="G64" s="132"/>
      <c r="H64" s="132"/>
      <c r="I64" s="69"/>
      <c r="J64" s="7"/>
      <c r="K64" s="8"/>
      <c r="L64" s="8"/>
      <c r="M64" s="8"/>
    </row>
    <row r="65" spans="1:9" ht="15.75">
      <c r="A65" s="12"/>
      <c r="B65" s="12"/>
      <c r="C65" s="12"/>
      <c r="D65" s="12"/>
      <c r="E65" s="12"/>
      <c r="F65" s="133"/>
      <c r="G65" s="133"/>
      <c r="H65" s="133"/>
      <c r="I65" s="12"/>
    </row>
    <row r="66" spans="1:9" ht="15.75">
      <c r="A66" s="12" t="s">
        <v>127</v>
      </c>
      <c r="B66" s="12"/>
      <c r="C66" s="12"/>
      <c r="D66" s="12"/>
      <c r="E66" s="12"/>
      <c r="F66" s="115"/>
      <c r="G66" s="12"/>
      <c r="H66" s="3"/>
      <c r="I66" s="12"/>
    </row>
    <row r="67" spans="1:9" ht="15.75">
      <c r="A67" s="12"/>
      <c r="B67" s="12"/>
      <c r="C67" s="12"/>
      <c r="D67" s="12"/>
      <c r="E67" s="12"/>
      <c r="F67" s="115"/>
      <c r="G67" s="12"/>
      <c r="H67" s="3"/>
      <c r="I67" s="12"/>
    </row>
    <row r="68" spans="1:9" ht="15.75">
      <c r="A68" s="12"/>
      <c r="B68" s="12"/>
      <c r="C68" s="12"/>
      <c r="D68" s="12"/>
      <c r="E68" s="12"/>
      <c r="F68" s="112" t="s">
        <v>1</v>
      </c>
      <c r="G68" s="111"/>
      <c r="H68" s="112" t="s">
        <v>2</v>
      </c>
      <c r="I68" s="12"/>
    </row>
    <row r="69" spans="1:9" ht="15.75">
      <c r="A69" s="12"/>
      <c r="B69" s="12"/>
      <c r="C69" s="12"/>
      <c r="D69" s="12"/>
      <c r="E69" s="12"/>
      <c r="F69" s="71" t="s">
        <v>30</v>
      </c>
      <c r="G69" s="15"/>
      <c r="H69" s="71" t="s">
        <v>30</v>
      </c>
      <c r="I69" s="12"/>
    </row>
    <row r="70" spans="1:9" ht="15.75">
      <c r="A70" s="12"/>
      <c r="B70" s="12"/>
      <c r="C70" s="12"/>
      <c r="D70" s="12"/>
      <c r="E70" s="12"/>
      <c r="F70" s="31">
        <f>F11</f>
        <v>41274</v>
      </c>
      <c r="G70" s="31"/>
      <c r="H70" s="31">
        <f>H11</f>
        <v>40908</v>
      </c>
      <c r="I70" s="12"/>
    </row>
    <row r="71" spans="1:9" ht="15.75">
      <c r="A71" s="12"/>
      <c r="B71" s="12"/>
      <c r="C71" s="12"/>
      <c r="D71" s="12"/>
      <c r="E71" s="12"/>
      <c r="F71" s="15" t="s">
        <v>0</v>
      </c>
      <c r="G71" s="15"/>
      <c r="H71" s="15" t="s">
        <v>0</v>
      </c>
      <c r="I71" s="12"/>
    </row>
    <row r="72" spans="1:9" ht="15.75">
      <c r="A72" s="24"/>
      <c r="B72" s="12"/>
      <c r="C72" s="12"/>
      <c r="D72" s="12"/>
      <c r="E72" s="12"/>
      <c r="F72" s="13"/>
      <c r="G72" s="13"/>
      <c r="H72" s="13"/>
      <c r="I72" s="12"/>
    </row>
    <row r="73" spans="1:9" ht="15.75">
      <c r="A73" s="12" t="s">
        <v>9</v>
      </c>
      <c r="B73" s="12"/>
      <c r="C73" s="12"/>
      <c r="D73" s="12"/>
      <c r="E73" s="12"/>
      <c r="F73" s="23">
        <v>663</v>
      </c>
      <c r="G73" s="23"/>
      <c r="H73" s="23">
        <v>1036</v>
      </c>
      <c r="I73" s="12"/>
    </row>
    <row r="74" spans="1:9" ht="15.75">
      <c r="A74" s="55" t="s">
        <v>179</v>
      </c>
      <c r="B74" s="12"/>
      <c r="C74" s="12"/>
      <c r="D74" s="12"/>
      <c r="E74" s="12"/>
      <c r="F74" s="23">
        <v>30</v>
      </c>
      <c r="G74" s="23"/>
      <c r="H74" s="23">
        <v>29</v>
      </c>
      <c r="I74" s="12"/>
    </row>
    <row r="75" spans="1:9" ht="15.75">
      <c r="A75" s="12"/>
      <c r="B75" s="12"/>
      <c r="C75" s="12"/>
      <c r="D75" s="12"/>
      <c r="E75" s="12"/>
      <c r="F75" s="33">
        <f>SUM(F73:F74)</f>
        <v>693</v>
      </c>
      <c r="G75" s="23"/>
      <c r="H75" s="33">
        <f>SUM(H73:H74)</f>
        <v>1065</v>
      </c>
      <c r="I75" s="12"/>
    </row>
    <row r="76" spans="1:9" ht="15.75">
      <c r="A76" s="12" t="s">
        <v>42</v>
      </c>
      <c r="B76" s="12"/>
      <c r="C76" s="12"/>
      <c r="D76" s="12"/>
      <c r="E76" s="12"/>
      <c r="F76" s="34">
        <v>-20</v>
      </c>
      <c r="G76" s="23"/>
      <c r="H76" s="34">
        <v>-20</v>
      </c>
      <c r="I76" s="12"/>
    </row>
    <row r="77" spans="1:9" ht="15.75">
      <c r="A77" s="12" t="s">
        <v>104</v>
      </c>
      <c r="B77" s="12"/>
      <c r="C77" s="12"/>
      <c r="D77" s="12"/>
      <c r="E77" s="12"/>
      <c r="F77" s="34">
        <v>0</v>
      </c>
      <c r="G77" s="23"/>
      <c r="H77" s="34">
        <v>-677</v>
      </c>
      <c r="I77" s="12"/>
    </row>
    <row r="78" spans="1:9" ht="16.5" thickBot="1">
      <c r="A78" s="12"/>
      <c r="B78" s="12"/>
      <c r="C78" s="12"/>
      <c r="D78" s="12"/>
      <c r="E78" s="12"/>
      <c r="F78" s="81">
        <f>SUM(F75:F77)</f>
        <v>673</v>
      </c>
      <c r="G78" s="23"/>
      <c r="H78" s="81">
        <f>SUM(H75:H77)</f>
        <v>368</v>
      </c>
      <c r="I78" s="12"/>
    </row>
    <row r="79" spans="1:9" ht="16.5" thickTop="1">
      <c r="A79" s="12"/>
      <c r="B79" s="12"/>
      <c r="C79" s="12"/>
      <c r="D79" s="12"/>
      <c r="E79" s="12"/>
      <c r="F79" s="38"/>
      <c r="G79" s="23"/>
      <c r="H79" s="34"/>
      <c r="I79" s="12"/>
    </row>
    <row r="80" spans="1:9" ht="15.75" customHeight="1">
      <c r="A80" s="130" t="s">
        <v>124</v>
      </c>
      <c r="B80" s="130"/>
      <c r="C80" s="130"/>
      <c r="D80" s="130"/>
      <c r="E80" s="130"/>
      <c r="F80" s="130"/>
      <c r="G80" s="130"/>
      <c r="H80" s="130"/>
      <c r="I80" s="12"/>
    </row>
    <row r="81" spans="1:9" ht="15.75">
      <c r="A81" s="130"/>
      <c r="B81" s="130"/>
      <c r="C81" s="130"/>
      <c r="D81" s="130"/>
      <c r="E81" s="130"/>
      <c r="F81" s="130"/>
      <c r="G81" s="130"/>
      <c r="H81" s="130"/>
      <c r="I81" s="12"/>
    </row>
    <row r="82" spans="1:9" ht="15.75">
      <c r="A82" s="130"/>
      <c r="B82" s="130"/>
      <c r="C82" s="130"/>
      <c r="D82" s="130"/>
      <c r="E82" s="130"/>
      <c r="F82" s="130"/>
      <c r="G82" s="130"/>
      <c r="H82" s="130"/>
      <c r="I82" s="12"/>
    </row>
    <row r="83" spans="1:9" ht="15.75">
      <c r="A83" s="12"/>
      <c r="B83" s="12"/>
      <c r="C83" s="12"/>
      <c r="D83" s="12"/>
      <c r="E83" s="12"/>
      <c r="G83" s="12"/>
      <c r="I83" s="12"/>
    </row>
    <row r="84" spans="1:9" ht="15.75">
      <c r="A84" s="12"/>
      <c r="B84" s="12"/>
      <c r="C84" s="12"/>
      <c r="D84" s="12"/>
      <c r="E84" s="12"/>
      <c r="F84" s="115"/>
      <c r="G84" s="12"/>
      <c r="H84" s="78" t="s">
        <v>115</v>
      </c>
      <c r="I84" s="12"/>
    </row>
    <row r="85" spans="1:9" ht="15.75">
      <c r="A85" s="12"/>
      <c r="B85" s="12"/>
      <c r="C85" s="12"/>
      <c r="D85" s="12"/>
      <c r="E85" s="12"/>
      <c r="G85" s="12"/>
      <c r="H85" s="3"/>
      <c r="I85" s="12"/>
    </row>
    <row r="86" spans="1:9" ht="15.75">
      <c r="A86" s="12"/>
      <c r="B86" s="12"/>
      <c r="C86" s="12"/>
      <c r="D86" s="12"/>
      <c r="E86" s="12"/>
      <c r="G86" s="12"/>
      <c r="I86" s="12"/>
    </row>
    <row r="87" spans="1:9" ht="15.75">
      <c r="A87" s="12"/>
      <c r="B87" s="12"/>
      <c r="C87" s="12"/>
      <c r="D87" s="12"/>
      <c r="E87" s="12"/>
      <c r="G87" s="12"/>
      <c r="I87" s="12"/>
    </row>
    <row r="88" spans="1:9" ht="15.75">
      <c r="A88" s="12"/>
      <c r="B88" s="12"/>
      <c r="C88" s="12"/>
      <c r="D88" s="12"/>
      <c r="E88" s="12"/>
      <c r="G88" s="12"/>
      <c r="H88" s="78"/>
      <c r="I88" s="12"/>
    </row>
    <row r="89" spans="1:9" ht="15.75">
      <c r="A89" s="12"/>
      <c r="B89" s="12"/>
      <c r="C89" s="12"/>
      <c r="D89" s="12"/>
      <c r="E89" s="12"/>
      <c r="G89" s="12"/>
      <c r="I89" s="12"/>
    </row>
    <row r="90" spans="1:9" ht="15.75">
      <c r="A90" s="12"/>
      <c r="B90" s="12"/>
      <c r="C90" s="12"/>
      <c r="D90" s="12"/>
      <c r="E90" s="12"/>
      <c r="G90" s="12"/>
      <c r="I90" s="12"/>
    </row>
    <row r="91" spans="1:9" ht="15.75">
      <c r="A91" s="12"/>
      <c r="B91" s="12"/>
      <c r="C91" s="12"/>
      <c r="D91" s="12"/>
      <c r="E91" s="12"/>
      <c r="G91" s="12"/>
      <c r="I91" s="12"/>
    </row>
    <row r="92" spans="1:9" ht="15.75">
      <c r="A92" s="12"/>
      <c r="B92" s="12"/>
      <c r="C92" s="12"/>
      <c r="D92" s="12"/>
      <c r="E92" s="12"/>
      <c r="G92" s="12"/>
      <c r="I92" s="12"/>
    </row>
    <row r="93" spans="1:9" ht="15.75">
      <c r="A93" s="12"/>
      <c r="B93" s="12"/>
      <c r="C93" s="12"/>
      <c r="D93" s="12"/>
      <c r="E93" s="12"/>
      <c r="G93" s="12"/>
      <c r="I93" s="12"/>
    </row>
  </sheetData>
  <sheetProtection/>
  <mergeCells count="13">
    <mergeCell ref="A80:H82"/>
    <mergeCell ref="F7:H7"/>
    <mergeCell ref="F65:H65"/>
    <mergeCell ref="A60:H60"/>
    <mergeCell ref="A62:H62"/>
    <mergeCell ref="A63:H63"/>
    <mergeCell ref="A64:H64"/>
    <mergeCell ref="A61:H61"/>
    <mergeCell ref="A1:H1"/>
    <mergeCell ref="A3:H3"/>
    <mergeCell ref="A4:H4"/>
    <mergeCell ref="A5:H5"/>
    <mergeCell ref="A2:H2"/>
  </mergeCells>
  <printOptions/>
  <pageMargins left="0.5" right="0.5" top="0.5" bottom="0.5" header="0.5" footer="0.5"/>
  <pageSetup fitToHeight="2" horizontalDpi="300" verticalDpi="300" orientation="portrait" paperSize="9" scale="84" r:id="rId1"/>
  <rowBreaks count="1" manualBreakCount="1">
    <brk id="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2013-02-26T10:04:10Z</cp:lastPrinted>
  <dcterms:created xsi:type="dcterms:W3CDTF">2000-02-14T07:46:56Z</dcterms:created>
  <dcterms:modified xsi:type="dcterms:W3CDTF">2013-02-27T08:21:40Z</dcterms:modified>
  <cp:category/>
  <cp:version/>
  <cp:contentType/>
  <cp:contentStatus/>
</cp:coreProperties>
</file>